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am\Documents\Glory Mortgage - Calculators\"/>
    </mc:Choice>
  </mc:AlternateContent>
  <xr:revisionPtr revIDLastSave="0" documentId="8_{8A30BB0D-A235-4A11-A992-A0595160FC46}" xr6:coauthVersionLast="47" xr6:coauthVersionMax="47" xr10:uidLastSave="{00000000-0000-0000-0000-000000000000}"/>
  <bookViews>
    <workbookView xWindow="8040" yWindow="-108" windowWidth="17592" windowHeight="16440" xr2:uid="{00000000-000D-0000-FFFF-FFFF00000000}"/>
  </bookViews>
  <sheets>
    <sheet name="GloryMortgage BuyDown Calc" sheetId="2" r:id="rId1"/>
  </sheets>
  <definedNames>
    <definedName name="BorrowerDownPayment">'GloryMortgage BuyDown Calc'!$C$12</definedName>
    <definedName name="InterestRate">'GloryMortgage BuyDown Calc'!$C$13</definedName>
    <definedName name="LoanAmount">'GloryMortgage BuyDown Calc'!$C$19</definedName>
    <definedName name="LoanTermInMonths">'GloryMortgage BuyDown Calc'!$C$14</definedName>
    <definedName name="PurchasePrice">'GloryMortgage BuyDown Calc'!$C$11</definedName>
    <definedName name="TotalDownPayment">'GloryMortgage BuyDown Calc'!$C$18</definedName>
    <definedName name="TotalDownPaymentPercent">'GloryMortgage BuyDown Calc'!$C$18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C17" i="2" s="1"/>
  <c r="C18" i="2" s="1"/>
  <c r="C19" i="2" s="1"/>
  <c r="C20" i="2" l="1"/>
  <c r="C28" i="2"/>
  <c r="C29" i="2"/>
  <c r="C37" i="2"/>
  <c r="C39" i="2"/>
  <c r="C38" i="2"/>
  <c r="C33" i="2" l="1"/>
  <c r="C24" i="2"/>
  <c r="C23" i="2"/>
  <c r="D28" i="2"/>
  <c r="D29" i="2" l="1"/>
  <c r="D37" i="2"/>
  <c r="D38" i="2"/>
  <c r="D39" i="2"/>
  <c r="D23" i="2"/>
  <c r="D24" i="2"/>
  <c r="D33" i="2"/>
  <c r="E29" i="2" l="1"/>
  <c r="F29" i="2" s="1"/>
  <c r="E28" i="2"/>
  <c r="F28" i="2" s="1"/>
  <c r="E37" i="2"/>
  <c r="F37" i="2" s="1"/>
  <c r="E39" i="2"/>
  <c r="F39" i="2" s="1"/>
  <c r="E38" i="2"/>
  <c r="F38" i="2" s="1"/>
  <c r="E33" i="2"/>
  <c r="F33" i="2" s="1"/>
  <c r="F34" i="2" s="1"/>
  <c r="D34" i="2" s="1"/>
  <c r="E24" i="2"/>
  <c r="F24" i="2" s="1"/>
  <c r="E23" i="2"/>
  <c r="F23" i="2" s="1"/>
  <c r="F40" i="2" l="1"/>
  <c r="D40" i="2" s="1"/>
  <c r="F30" i="2"/>
  <c r="D30" i="2" s="1"/>
  <c r="F25" i="2"/>
  <c r="D25" i="2" s="1"/>
</calcChain>
</file>

<file path=xl/sharedStrings.xml><?xml version="1.0" encoding="utf-8"?>
<sst xmlns="http://schemas.openxmlformats.org/spreadsheetml/2006/main" count="49" uniqueCount="32">
  <si>
    <t>Purchase Price</t>
  </si>
  <si>
    <t>Intereset rate</t>
  </si>
  <si>
    <t>Loan Terms in Months</t>
  </si>
  <si>
    <t>Loan Amount</t>
  </si>
  <si>
    <t>2-1 Buy Down</t>
  </si>
  <si>
    <t>Interest
Rate</t>
  </si>
  <si>
    <t>Monthly
Savings</t>
  </si>
  <si>
    <t>Annual
Savings</t>
  </si>
  <si>
    <t>Year 1</t>
  </si>
  <si>
    <t>Year 2</t>
  </si>
  <si>
    <t>2-1 Buy Down Cost</t>
  </si>
  <si>
    <t>1-0 Buy Down</t>
  </si>
  <si>
    <t>1-0 Buy Down Cost</t>
  </si>
  <si>
    <t>Loan Officer</t>
  </si>
  <si>
    <t>Monthly payment (PI)</t>
  </si>
  <si>
    <t>Reduced
PI Payment</t>
  </si>
  <si>
    <t>3-2-1 Buy Down</t>
  </si>
  <si>
    <t>Year 3</t>
  </si>
  <si>
    <t>1-1 Buy Down</t>
  </si>
  <si>
    <t>Total Down Payment</t>
  </si>
  <si>
    <t>Borrower Down Payment</t>
  </si>
  <si>
    <t>Borrower Down Payment %</t>
  </si>
  <si>
    <t>Total Down Payment %</t>
  </si>
  <si>
    <t>Siva Paramasivam, NMLS 2001424</t>
  </si>
  <si>
    <t>Mortgage Advisor, 425-553-0411</t>
  </si>
  <si>
    <t>Down Payment Assistance(if any)</t>
  </si>
  <si>
    <t>3-2-1 Buy Down Cost</t>
  </si>
  <si>
    <t>1-1 Buy Down Cost</t>
  </si>
  <si>
    <t>22012 SE 20th St, Sammamish WA 98075</t>
  </si>
  <si>
    <t>SivaParamasivam@hotmail.com</t>
  </si>
  <si>
    <r>
      <t xml:space="preserve">Buy-Down Calculator 
</t>
    </r>
    <r>
      <rPr>
        <b/>
        <sz val="12"/>
        <color theme="4" tint="-0.249977111117893"/>
        <rFont val="Comic Sans MS"/>
        <family val="4"/>
      </rPr>
      <t>Version 1.23</t>
    </r>
  </si>
  <si>
    <t>Property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</si>
</sst>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%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4" tint="-0.249977111117893"/>
      <name val="Comic Sans MS"/>
      <family val="4"/>
    </font>
    <font>
      <b/>
      <sz val="14"/>
      <color theme="4" tint="-0.249977111117893"/>
      <name val="Comic Sans MS"/>
      <family val="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3059"/>
      <name val="Segoe U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6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0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/>
    <xf numFmtId="164" fontId="5" fillId="2" borderId="2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 applyProtection="1">
      <alignment horizontal="right"/>
      <protection locked="0"/>
    </xf>
    <xf numFmtId="0" fontId="5" fillId="0" borderId="4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164" fontId="5" fillId="3" borderId="25" xfId="0" applyNumberFormat="1" applyFont="1" applyFill="1" applyBorder="1" applyProtection="1">
      <protection locked="0"/>
    </xf>
    <xf numFmtId="10" fontId="5" fillId="3" borderId="26" xfId="0" applyNumberFormat="1" applyFont="1" applyFill="1" applyBorder="1" applyProtection="1">
      <protection locked="0"/>
    </xf>
    <xf numFmtId="3" fontId="5" fillId="3" borderId="27" xfId="0" applyNumberFormat="1" applyFont="1" applyFill="1" applyBorder="1" applyProtection="1">
      <protection locked="0"/>
    </xf>
    <xf numFmtId="164" fontId="5" fillId="3" borderId="26" xfId="0" applyNumberFormat="1" applyFont="1" applyFill="1" applyBorder="1" applyProtection="1">
      <protection locked="0"/>
    </xf>
    <xf numFmtId="165" fontId="6" fillId="2" borderId="5" xfId="1" applyNumberFormat="1" applyFont="1" applyFill="1" applyBorder="1" applyProtection="1"/>
    <xf numFmtId="0" fontId="5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4" xfId="0" applyFont="1" applyBorder="1" applyAlignment="1">
      <alignment horizontal="center" vertical="center" wrapText="1"/>
    </xf>
    <xf numFmtId="164" fontId="5" fillId="2" borderId="4" xfId="0" applyNumberFormat="1" applyFont="1" applyFill="1" applyBorder="1"/>
    <xf numFmtId="164" fontId="5" fillId="2" borderId="10" xfId="0" applyNumberFormat="1" applyFont="1" applyFill="1" applyBorder="1"/>
    <xf numFmtId="0" fontId="6" fillId="0" borderId="25" xfId="0" applyFont="1" applyBorder="1" applyAlignment="1">
      <alignment horizontal="center" vertical="center" wrapText="1"/>
    </xf>
    <xf numFmtId="164" fontId="5" fillId="2" borderId="26" xfId="0" applyNumberFormat="1" applyFont="1" applyFill="1" applyBorder="1"/>
    <xf numFmtId="10" fontId="5" fillId="2" borderId="2" xfId="0" applyNumberFormat="1" applyFont="1" applyFill="1" applyBorder="1" applyAlignment="1">
      <alignment horizontal="center"/>
    </xf>
    <xf numFmtId="164" fontId="6" fillId="6" borderId="3" xfId="0" applyNumberFormat="1" applyFont="1" applyFill="1" applyBorder="1"/>
    <xf numFmtId="164" fontId="5" fillId="2" borderId="5" xfId="0" applyNumberFormat="1" applyFont="1" applyFill="1" applyBorder="1"/>
    <xf numFmtId="164" fontId="6" fillId="2" borderId="5" xfId="0" applyNumberFormat="1" applyFont="1" applyFill="1" applyBorder="1"/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5" borderId="13" xfId="0" applyFont="1" applyFill="1" applyBorder="1" applyAlignment="1" applyProtection="1">
      <alignment horizontal="center"/>
      <protection locked="0"/>
    </xf>
    <xf numFmtId="0" fontId="5" fillId="5" borderId="20" xfId="0" applyFont="1" applyFill="1" applyBorder="1" applyAlignment="1" applyProtection="1">
      <alignment horizontal="center"/>
      <protection locked="0"/>
    </xf>
    <xf numFmtId="0" fontId="5" fillId="5" borderId="14" xfId="0" applyFont="1" applyFill="1" applyBorder="1" applyAlignment="1" applyProtection="1">
      <alignment horizontal="center"/>
      <protection locked="0"/>
    </xf>
    <xf numFmtId="0" fontId="5" fillId="5" borderId="9" xfId="0" applyFont="1" applyFill="1" applyBorder="1" applyAlignment="1" applyProtection="1">
      <alignment horizontal="center"/>
      <protection locked="0"/>
    </xf>
    <xf numFmtId="0" fontId="5" fillId="5" borderId="0" xfId="0" applyFont="1" applyFill="1" applyAlignment="1" applyProtection="1">
      <alignment horizontal="center"/>
      <protection locked="0"/>
    </xf>
    <xf numFmtId="0" fontId="5" fillId="5" borderId="15" xfId="0" applyFont="1" applyFill="1" applyBorder="1" applyAlignment="1" applyProtection="1">
      <alignment horizontal="center"/>
      <protection locked="0"/>
    </xf>
    <xf numFmtId="0" fontId="5" fillId="5" borderId="21" xfId="0" applyFont="1" applyFill="1" applyBorder="1" applyAlignment="1" applyProtection="1">
      <alignment horizontal="center"/>
      <protection locked="0"/>
    </xf>
    <xf numFmtId="0" fontId="5" fillId="5" borderId="17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vertical="center"/>
    </xf>
    <xf numFmtId="164" fontId="6" fillId="6" borderId="24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horizontal="center"/>
    </xf>
    <xf numFmtId="0" fontId="6" fillId="6" borderId="11" xfId="0" applyFont="1" applyFill="1" applyBorder="1" applyAlignment="1">
      <alignment horizontal="right" vertical="center"/>
    </xf>
    <xf numFmtId="0" fontId="6" fillId="6" borderId="19" xfId="0" applyFont="1" applyFill="1" applyBorder="1" applyAlignment="1">
      <alignment horizontal="right" vertical="center"/>
    </xf>
    <xf numFmtId="164" fontId="6" fillId="6" borderId="29" xfId="0" applyNumberFormat="1" applyFont="1" applyFill="1" applyBorder="1"/>
    <xf numFmtId="0" fontId="8" fillId="5" borderId="16" xfId="2" applyFill="1" applyBorder="1" applyAlignment="1" applyProtection="1">
      <alignment horizontal="center"/>
      <protection locked="0"/>
    </xf>
    <xf numFmtId="165" fontId="6" fillId="6" borderId="11" xfId="1" applyNumberFormat="1" applyFont="1" applyFill="1" applyBorder="1" applyAlignment="1">
      <alignment horizontal="right" vertical="center" wrapText="1"/>
    </xf>
    <xf numFmtId="165" fontId="6" fillId="6" borderId="19" xfId="1" applyNumberFormat="1" applyFont="1" applyFill="1" applyBorder="1" applyAlignment="1">
      <alignment horizontal="right" vertical="center" wrapText="1"/>
    </xf>
    <xf numFmtId="0" fontId="1" fillId="0" borderId="0" xfId="0" applyFont="1" applyProtection="1"/>
    <xf numFmtId="0" fontId="5" fillId="0" borderId="0" xfId="0" applyFont="1" applyAlignment="1" applyProtection="1">
      <alignment horizontal="right"/>
    </xf>
    <xf numFmtId="0" fontId="7" fillId="0" borderId="0" xfId="0" applyFont="1" applyProtection="1"/>
    <xf numFmtId="164" fontId="6" fillId="6" borderId="28" xfId="0" applyNumberFormat="1" applyFont="1" applyFill="1" applyBorder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358141</xdr:colOff>
      <xdr:row>0</xdr:row>
      <xdr:rowOff>83821</xdr:rowOff>
    </xdr:from>
    <xdr:to>
      <xdr:col>1</xdr:col>
      <xdr:colOff>1501140</xdr:colOff>
      <xdr:row>0</xdr:row>
      <xdr:rowOff>419744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59A626-B280-69E3-5930-16A60D282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1" y="83821"/>
          <a:ext cx="1142999" cy="335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vaParamasiva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A6EC8-DA17-40CD-8DA3-1300CB33047C}">
  <dimension ref="B1:G51"/>
  <sheetViews>
    <sheetView tabSelected="1" workbookViewId="0">
      <selection activeCell="C13" sqref="C13"/>
    </sheetView>
  </sheetViews>
  <sheetFormatPr defaultColWidth="9.21875" defaultRowHeight="15.6" x14ac:dyDescent="0.3"/>
  <cols>
    <col min="1" max="1" width="1.5546875" style="2" customWidth="1"/>
    <col min="2" max="2" width="27.88671875" style="2" customWidth="1"/>
    <col min="3" max="3" width="14.109375" style="2" customWidth="1"/>
    <col min="4" max="4" width="11.21875" style="2" customWidth="1"/>
    <col min="5" max="5" width="15.44140625" style="2" customWidth="1"/>
    <col min="6" max="6" width="13.6640625" style="2" customWidth="1"/>
    <col min="7" max="16384" width="9.21875" style="2"/>
  </cols>
  <sheetData>
    <row r="1" spans="2:7" ht="39.6" customHeight="1" thickBot="1" x14ac:dyDescent="0.35">
      <c r="B1" s="1"/>
      <c r="C1" s="36" t="s">
        <v>30</v>
      </c>
      <c r="D1" s="37"/>
      <c r="E1" s="37"/>
      <c r="F1" s="38"/>
    </row>
    <row r="2" spans="2:7" ht="4.2" customHeight="1" x14ac:dyDescent="0.3">
      <c r="B2" s="3"/>
      <c r="C2" s="3"/>
      <c r="D2" s="3"/>
      <c r="E2" s="3"/>
      <c r="F2" s="3"/>
    </row>
    <row r="3" spans="2:7" x14ac:dyDescent="0.3">
      <c r="B3" s="45" t="s">
        <v>13</v>
      </c>
      <c r="C3" s="48" t="s">
        <v>23</v>
      </c>
      <c r="D3" s="49"/>
      <c r="E3" s="49"/>
      <c r="F3" s="50"/>
      <c r="G3" s="26"/>
    </row>
    <row r="4" spans="2:7" x14ac:dyDescent="0.3">
      <c r="B4" s="46"/>
      <c r="C4" s="51" t="s">
        <v>24</v>
      </c>
      <c r="D4" s="52"/>
      <c r="E4" s="52"/>
      <c r="F4" s="53"/>
      <c r="G4" s="26"/>
    </row>
    <row r="5" spans="2:7" x14ac:dyDescent="0.3">
      <c r="B5" s="47"/>
      <c r="C5" s="63" t="s">
        <v>29</v>
      </c>
      <c r="D5" s="54"/>
      <c r="E5" s="54"/>
      <c r="F5" s="55"/>
      <c r="G5" s="26"/>
    </row>
    <row r="6" spans="2:7" ht="5.4" customHeight="1" x14ac:dyDescent="0.3">
      <c r="B6" s="4"/>
      <c r="C6" s="25"/>
      <c r="D6" s="25"/>
      <c r="E6" s="4"/>
      <c r="F6" s="4"/>
      <c r="G6" s="4"/>
    </row>
    <row r="7" spans="2:7" x14ac:dyDescent="0.3">
      <c r="B7" s="23" t="s">
        <v>31</v>
      </c>
      <c r="C7" s="39" t="s">
        <v>28</v>
      </c>
      <c r="D7" s="40"/>
      <c r="E7" s="40"/>
      <c r="F7" s="41"/>
      <c r="G7" s="25"/>
    </row>
    <row r="8" spans="2:7" x14ac:dyDescent="0.3">
      <c r="B8" s="24"/>
      <c r="C8" s="39"/>
      <c r="D8" s="40"/>
      <c r="E8" s="40"/>
      <c r="F8" s="41"/>
      <c r="G8" s="26"/>
    </row>
    <row r="9" spans="2:7" x14ac:dyDescent="0.3">
      <c r="B9" s="24"/>
      <c r="C9" s="42"/>
      <c r="D9" s="43"/>
      <c r="E9" s="43"/>
      <c r="F9" s="44"/>
      <c r="G9" s="26"/>
    </row>
    <row r="10" spans="2:7" ht="6.6" customHeight="1" x14ac:dyDescent="0.3">
      <c r="B10" s="4"/>
      <c r="C10" s="4"/>
      <c r="D10" s="4"/>
      <c r="E10" s="4"/>
      <c r="F10" s="4"/>
      <c r="G10" s="4"/>
    </row>
    <row r="11" spans="2:7" x14ac:dyDescent="0.3">
      <c r="B11" s="14" t="s">
        <v>0</v>
      </c>
      <c r="C11" s="18">
        <v>500000</v>
      </c>
      <c r="D11" s="66"/>
      <c r="E11" s="66"/>
      <c r="F11" s="67"/>
      <c r="G11" s="13"/>
    </row>
    <row r="12" spans="2:7" x14ac:dyDescent="0.3">
      <c r="B12" s="14" t="s">
        <v>21</v>
      </c>
      <c r="C12" s="19">
        <v>3.5000000000000003E-2</v>
      </c>
      <c r="D12" s="66"/>
      <c r="E12" s="66"/>
      <c r="F12" s="67"/>
      <c r="G12" s="13"/>
    </row>
    <row r="13" spans="2:7" x14ac:dyDescent="0.3">
      <c r="B13" s="14" t="s">
        <v>1</v>
      </c>
      <c r="C13" s="19">
        <v>7.4999999999999997E-2</v>
      </c>
      <c r="D13" s="66"/>
      <c r="E13" s="66"/>
      <c r="F13" s="67"/>
      <c r="G13" s="13"/>
    </row>
    <row r="14" spans="2:7" x14ac:dyDescent="0.3">
      <c r="B14" s="15" t="s">
        <v>2</v>
      </c>
      <c r="C14" s="20">
        <v>360</v>
      </c>
      <c r="D14" s="66"/>
      <c r="E14" s="66"/>
      <c r="F14" s="67"/>
      <c r="G14" s="13"/>
    </row>
    <row r="15" spans="2:7" x14ac:dyDescent="0.3">
      <c r="B15" s="14" t="s">
        <v>25</v>
      </c>
      <c r="C15" s="21">
        <v>0</v>
      </c>
      <c r="D15" s="67"/>
      <c r="E15" s="67"/>
      <c r="F15" s="67"/>
      <c r="G15" s="13"/>
    </row>
    <row r="16" spans="2:7" x14ac:dyDescent="0.3">
      <c r="B16" s="16" t="s">
        <v>20</v>
      </c>
      <c r="C16" s="34">
        <f>PurchasePrice*BorrowerDownPayment</f>
        <v>17500</v>
      </c>
      <c r="D16" s="67"/>
      <c r="E16" s="67"/>
      <c r="F16" s="67"/>
      <c r="G16" s="13"/>
    </row>
    <row r="17" spans="2:7" ht="16.2" x14ac:dyDescent="0.35">
      <c r="B17" s="16" t="s">
        <v>19</v>
      </c>
      <c r="C17" s="35">
        <f>C15+C16</f>
        <v>17500</v>
      </c>
      <c r="D17" s="67"/>
      <c r="E17" s="68"/>
      <c r="F17" s="67"/>
      <c r="G17" s="13"/>
    </row>
    <row r="18" spans="2:7" x14ac:dyDescent="0.3">
      <c r="B18" s="16" t="s">
        <v>22</v>
      </c>
      <c r="C18" s="22">
        <f>C17/PurchasePrice</f>
        <v>3.5000000000000003E-2</v>
      </c>
      <c r="D18" s="67"/>
      <c r="E18" s="67"/>
      <c r="F18" s="67"/>
      <c r="G18" s="13"/>
    </row>
    <row r="19" spans="2:7" x14ac:dyDescent="0.3">
      <c r="B19" s="17" t="s">
        <v>3</v>
      </c>
      <c r="C19" s="69">
        <f>(1-TotalDownPayment)*PurchasePrice</f>
        <v>482500</v>
      </c>
      <c r="D19" s="67"/>
      <c r="E19" s="67"/>
      <c r="F19" s="67"/>
      <c r="G19" s="13"/>
    </row>
    <row r="20" spans="2:7" x14ac:dyDescent="0.3">
      <c r="B20" s="14" t="s">
        <v>14</v>
      </c>
      <c r="C20" s="62">
        <f>-PMT(InterestRate/12,LoanTermInMonths, LoanAmount)</f>
        <v>3373.7100037671594</v>
      </c>
      <c r="D20" s="67"/>
      <c r="E20" s="67"/>
      <c r="F20" s="67"/>
      <c r="G20" s="13"/>
    </row>
    <row r="21" spans="2:7" ht="9.6" customHeight="1" x14ac:dyDescent="0.3">
      <c r="B21" s="4"/>
      <c r="C21" s="4"/>
      <c r="E21" s="4"/>
      <c r="F21" s="4"/>
      <c r="G21" s="4"/>
    </row>
    <row r="22" spans="2:7" ht="27.6" x14ac:dyDescent="0.3">
      <c r="B22" s="5" t="s">
        <v>4</v>
      </c>
      <c r="C22" s="6" t="s">
        <v>5</v>
      </c>
      <c r="D22" s="6" t="s">
        <v>15</v>
      </c>
      <c r="E22" s="27" t="s">
        <v>6</v>
      </c>
      <c r="F22" s="30" t="s">
        <v>7</v>
      </c>
      <c r="G22" s="4"/>
    </row>
    <row r="23" spans="2:7" x14ac:dyDescent="0.3">
      <c r="B23" s="7" t="s">
        <v>8</v>
      </c>
      <c r="C23" s="8">
        <f>$C$13-0.02</f>
        <v>5.4999999999999993E-2</v>
      </c>
      <c r="D23" s="9">
        <f>-PMT(C23/12,$C$14,LoanAmount)</f>
        <v>2739.5819314992887</v>
      </c>
      <c r="E23" s="28">
        <f>$C$20-D23</f>
        <v>634.12807226787072</v>
      </c>
      <c r="F23" s="31">
        <f>E23*12</f>
        <v>7609.5368672144486</v>
      </c>
      <c r="G23" s="4"/>
    </row>
    <row r="24" spans="2:7" x14ac:dyDescent="0.3">
      <c r="B24" s="59" t="s">
        <v>9</v>
      </c>
      <c r="C24" s="32">
        <f>$C$13-0.01</f>
        <v>6.5000000000000002E-2</v>
      </c>
      <c r="D24" s="10">
        <f>-PMT(C24/12,$C$14,LoanAmount)</f>
        <v>3049.7282133535505</v>
      </c>
      <c r="E24" s="29">
        <f>$C$20-D24</f>
        <v>323.98179041360891</v>
      </c>
      <c r="F24" s="31">
        <f>E24*12</f>
        <v>3887.7814849633069</v>
      </c>
      <c r="G24" s="4"/>
    </row>
    <row r="25" spans="2:7" s="58" customFormat="1" ht="15.6" customHeight="1" x14ac:dyDescent="0.3">
      <c r="B25" s="60" t="s">
        <v>10</v>
      </c>
      <c r="C25" s="61"/>
      <c r="D25" s="64" t="str">
        <f>TEXT(F25/PurchasePrice*100, "#0.00")&amp;"% "&amp;"of Purchase Price"</f>
        <v>2.30% of Purchase Price</v>
      </c>
      <c r="E25" s="65"/>
      <c r="F25" s="57">
        <f>SUM(F23:F24)</f>
        <v>11497.318352177756</v>
      </c>
      <c r="G25" s="56"/>
    </row>
    <row r="26" spans="2:7" x14ac:dyDescent="0.3">
      <c r="B26" s="4"/>
      <c r="C26" s="11"/>
      <c r="D26" s="4"/>
      <c r="E26" s="4"/>
      <c r="F26" s="4"/>
      <c r="G26" s="4"/>
    </row>
    <row r="27" spans="2:7" ht="27.6" x14ac:dyDescent="0.3">
      <c r="B27" s="5" t="s">
        <v>18</v>
      </c>
      <c r="C27" s="6" t="s">
        <v>5</v>
      </c>
      <c r="D27" s="6" t="s">
        <v>15</v>
      </c>
      <c r="E27" s="6" t="s">
        <v>6</v>
      </c>
      <c r="F27" s="6" t="s">
        <v>7</v>
      </c>
      <c r="G27" s="4"/>
    </row>
    <row r="28" spans="2:7" x14ac:dyDescent="0.3">
      <c r="B28" s="7" t="s">
        <v>8</v>
      </c>
      <c r="C28" s="8">
        <f>$C$13-0.01</f>
        <v>6.5000000000000002E-2</v>
      </c>
      <c r="D28" s="9">
        <f>-PMT(C28/12,$C$14,LoanAmount)</f>
        <v>3049.7282133535505</v>
      </c>
      <c r="E28" s="9">
        <f>$C$20-D28</f>
        <v>323.98179041360891</v>
      </c>
      <c r="F28" s="9">
        <f>E28*12</f>
        <v>3887.7814849633069</v>
      </c>
      <c r="G28" s="4"/>
    </row>
    <row r="29" spans="2:7" x14ac:dyDescent="0.3">
      <c r="B29" s="7" t="s">
        <v>9</v>
      </c>
      <c r="C29" s="8">
        <f>$C$13-0.01</f>
        <v>6.5000000000000002E-2</v>
      </c>
      <c r="D29" s="9">
        <f>-PMT(C29/12,$C$14,LoanAmount)</f>
        <v>3049.7282133535505</v>
      </c>
      <c r="E29" s="10">
        <f>$C$20-D29</f>
        <v>323.98179041360891</v>
      </c>
      <c r="F29" s="9">
        <f>E29*12</f>
        <v>3887.7814849633069</v>
      </c>
      <c r="G29" s="4"/>
    </row>
    <row r="30" spans="2:7" x14ac:dyDescent="0.3">
      <c r="B30" s="60" t="s">
        <v>27</v>
      </c>
      <c r="C30" s="61"/>
      <c r="D30" s="64" t="str">
        <f>TEXT(F30/PurchasePrice*100, "#0.00")&amp;"% "&amp;"of Purchase Price"</f>
        <v>1.56% of Purchase Price</v>
      </c>
      <c r="E30" s="65"/>
      <c r="F30" s="33">
        <f>SUM(F28:F29)</f>
        <v>7775.5629699266137</v>
      </c>
      <c r="G30" s="4"/>
    </row>
    <row r="31" spans="2:7" x14ac:dyDescent="0.3">
      <c r="B31" s="4"/>
      <c r="C31" s="11"/>
      <c r="D31" s="4"/>
      <c r="E31" s="4"/>
      <c r="F31" s="4"/>
      <c r="G31" s="4"/>
    </row>
    <row r="32" spans="2:7" ht="27.6" x14ac:dyDescent="0.3">
      <c r="B32" s="5" t="s">
        <v>11</v>
      </c>
      <c r="C32" s="6" t="s">
        <v>5</v>
      </c>
      <c r="D32" s="6" t="s">
        <v>15</v>
      </c>
      <c r="E32" s="6" t="s">
        <v>6</v>
      </c>
      <c r="F32" s="6" t="s">
        <v>7</v>
      </c>
      <c r="G32" s="4"/>
    </row>
    <row r="33" spans="2:7" x14ac:dyDescent="0.3">
      <c r="B33" s="7" t="s">
        <v>8</v>
      </c>
      <c r="C33" s="8">
        <f>$C$13-0.01</f>
        <v>6.5000000000000002E-2</v>
      </c>
      <c r="D33" s="9">
        <f>-PMT(C33/12,$C$14,LoanAmount)</f>
        <v>3049.7282133535505</v>
      </c>
      <c r="E33" s="10">
        <f>$C$20-D33</f>
        <v>323.98179041360891</v>
      </c>
      <c r="F33" s="9">
        <f>E33*12</f>
        <v>3887.7814849633069</v>
      </c>
      <c r="G33" s="4"/>
    </row>
    <row r="34" spans="2:7" x14ac:dyDescent="0.3">
      <c r="B34" s="60" t="s">
        <v>12</v>
      </c>
      <c r="C34" s="61"/>
      <c r="D34" s="64" t="str">
        <f>TEXT(F34/PurchasePrice*100, "#0.00")&amp;"% "&amp;"of Purchase Price"</f>
        <v>0.78% of Purchase Price</v>
      </c>
      <c r="E34" s="65"/>
      <c r="F34" s="33">
        <f>F33</f>
        <v>3887.7814849633069</v>
      </c>
      <c r="G34" s="4"/>
    </row>
    <row r="35" spans="2:7" x14ac:dyDescent="0.3">
      <c r="B35" s="4"/>
      <c r="C35" s="4"/>
      <c r="D35" s="4"/>
      <c r="E35" s="4"/>
      <c r="F35" s="4"/>
      <c r="G35" s="4"/>
    </row>
    <row r="36" spans="2:7" ht="27.6" x14ac:dyDescent="0.3">
      <c r="B36" s="5" t="s">
        <v>16</v>
      </c>
      <c r="C36" s="6" t="s">
        <v>5</v>
      </c>
      <c r="D36" s="6" t="s">
        <v>15</v>
      </c>
      <c r="E36" s="6" t="s">
        <v>6</v>
      </c>
      <c r="F36" s="6" t="s">
        <v>7</v>
      </c>
      <c r="G36" s="4"/>
    </row>
    <row r="37" spans="2:7" x14ac:dyDescent="0.3">
      <c r="B37" s="12" t="s">
        <v>8</v>
      </c>
      <c r="C37" s="8">
        <f>$C$13-0.03</f>
        <v>4.4999999999999998E-2</v>
      </c>
      <c r="D37" s="9">
        <f>-PMT(C37/12,$C$14,LoanAmount)</f>
        <v>2444.7566199098742</v>
      </c>
      <c r="E37" s="9">
        <f>$C$20-D37</f>
        <v>928.95338385728519</v>
      </c>
      <c r="F37" s="9">
        <f>E37*12</f>
        <v>11147.440606287422</v>
      </c>
      <c r="G37" s="4"/>
    </row>
    <row r="38" spans="2:7" x14ac:dyDescent="0.3">
      <c r="B38" s="7" t="s">
        <v>9</v>
      </c>
      <c r="C38" s="8">
        <f>$C$13-0.02</f>
        <v>5.4999999999999993E-2</v>
      </c>
      <c r="D38" s="9">
        <f>-PMT(C38/12,$C$14,LoanAmount)</f>
        <v>2739.5819314992887</v>
      </c>
      <c r="E38" s="9">
        <f>$C$20-D38</f>
        <v>634.12807226787072</v>
      </c>
      <c r="F38" s="9">
        <f>E38*12</f>
        <v>7609.5368672144486</v>
      </c>
      <c r="G38" s="4"/>
    </row>
    <row r="39" spans="2:7" x14ac:dyDescent="0.3">
      <c r="B39" s="59" t="s">
        <v>17</v>
      </c>
      <c r="C39" s="32">
        <f>$C$13-0.01</f>
        <v>6.5000000000000002E-2</v>
      </c>
      <c r="D39" s="9">
        <f>-PMT(C39/12,$C$14,LoanAmount)</f>
        <v>3049.7282133535505</v>
      </c>
      <c r="E39" s="10">
        <f>$C$20-D39</f>
        <v>323.98179041360891</v>
      </c>
      <c r="F39" s="9">
        <f>E39*12</f>
        <v>3887.7814849633069</v>
      </c>
      <c r="G39" s="4"/>
    </row>
    <row r="40" spans="2:7" x14ac:dyDescent="0.3">
      <c r="B40" s="60" t="s">
        <v>26</v>
      </c>
      <c r="C40" s="61"/>
      <c r="D40" s="64" t="str">
        <f>TEXT(F40/PurchasePrice*100, "#0.00")&amp;"% "&amp;"of Purchase Price"</f>
        <v>4.53% of Purchase Price</v>
      </c>
      <c r="E40" s="65"/>
      <c r="F40" s="33">
        <f>SUM(F37:F39)</f>
        <v>22644.75895846518</v>
      </c>
      <c r="G40" s="4"/>
    </row>
    <row r="41" spans="2:7" x14ac:dyDescent="0.3">
      <c r="B41" s="4"/>
      <c r="C41" s="4"/>
      <c r="D41" s="4"/>
      <c r="E41" s="4"/>
      <c r="F41" s="4"/>
      <c r="G41" s="4"/>
    </row>
    <row r="42" spans="2:7" x14ac:dyDescent="0.3">
      <c r="B42" s="4"/>
      <c r="C42" s="4"/>
      <c r="D42" s="4"/>
      <c r="E42" s="4"/>
      <c r="F42" s="4"/>
      <c r="G42" s="4"/>
    </row>
    <row r="43" spans="2:7" x14ac:dyDescent="0.3">
      <c r="B43" s="4"/>
      <c r="C43" s="4"/>
      <c r="D43" s="4"/>
      <c r="E43" s="4"/>
      <c r="F43" s="4"/>
      <c r="G43" s="4"/>
    </row>
    <row r="44" spans="2:7" x14ac:dyDescent="0.3">
      <c r="B44" s="4"/>
      <c r="C44" s="4"/>
      <c r="D44" s="4"/>
      <c r="E44" s="4"/>
      <c r="F44" s="4"/>
      <c r="G44" s="4"/>
    </row>
    <row r="45" spans="2:7" x14ac:dyDescent="0.3">
      <c r="B45" s="4"/>
      <c r="C45" s="4"/>
      <c r="D45" s="4"/>
      <c r="E45" s="4"/>
      <c r="F45" s="4"/>
      <c r="G45" s="4"/>
    </row>
    <row r="46" spans="2:7" x14ac:dyDescent="0.3">
      <c r="B46" s="4"/>
      <c r="C46" s="4"/>
      <c r="D46" s="4"/>
      <c r="E46" s="4"/>
      <c r="F46" s="4"/>
      <c r="G46" s="4"/>
    </row>
    <row r="47" spans="2:7" x14ac:dyDescent="0.3">
      <c r="B47" s="4"/>
      <c r="C47" s="4"/>
      <c r="D47" s="4"/>
      <c r="E47" s="4"/>
      <c r="F47" s="4"/>
      <c r="G47" s="4"/>
    </row>
    <row r="48" spans="2:7" x14ac:dyDescent="0.3">
      <c r="B48" s="4"/>
      <c r="C48" s="4"/>
      <c r="D48" s="4"/>
      <c r="E48" s="4"/>
      <c r="F48" s="4"/>
      <c r="G48" s="4"/>
    </row>
    <row r="49" spans="2:7" x14ac:dyDescent="0.3">
      <c r="B49" s="4"/>
      <c r="C49" s="4"/>
      <c r="D49" s="4"/>
      <c r="E49" s="4"/>
      <c r="F49" s="4"/>
      <c r="G49" s="4"/>
    </row>
    <row r="50" spans="2:7" x14ac:dyDescent="0.3">
      <c r="B50" s="4"/>
      <c r="C50" s="4"/>
      <c r="D50" s="4"/>
      <c r="E50" s="4"/>
      <c r="F50" s="4"/>
      <c r="G50" s="4"/>
    </row>
    <row r="51" spans="2:7" x14ac:dyDescent="0.3">
      <c r="B51" s="4"/>
      <c r="C51" s="4"/>
      <c r="D51" s="4"/>
      <c r="E51" s="4"/>
      <c r="F51" s="4"/>
      <c r="G51" s="4"/>
    </row>
  </sheetData>
  <sheetProtection algorithmName="SHA-512" hashValue="pKocblrgK0uatjjTzrGv1dQHPfSN1Nb/dtDQyA4r4GcU7pZ/7ipjnDYs/zGdYkmBzjyD/xZZfJq4XlWQcvg0TA==" saltValue="G+bWiMSNuc9Xewll4btxhg==" spinCount="100000" sheet="1" formatCells="0" formatColumns="0" formatRows="0"/>
  <protectedRanges>
    <protectedRange sqref="C3:C6" name="LO"/>
    <protectedRange sqref="C11:C15" name="InputCells"/>
  </protectedRanges>
  <mergeCells count="16">
    <mergeCell ref="B3:B5"/>
    <mergeCell ref="C3:F3"/>
    <mergeCell ref="C4:F4"/>
    <mergeCell ref="C5:F5"/>
    <mergeCell ref="C7:F7"/>
    <mergeCell ref="C1:F1"/>
    <mergeCell ref="C8:F8"/>
    <mergeCell ref="C9:F9"/>
    <mergeCell ref="D25:E25"/>
    <mergeCell ref="B25:C25"/>
    <mergeCell ref="B30:C30"/>
    <mergeCell ref="D30:E30"/>
    <mergeCell ref="B34:C34"/>
    <mergeCell ref="D34:E34"/>
    <mergeCell ref="B40:C40"/>
    <mergeCell ref="D40:E40"/>
  </mergeCells>
  <hyperlinks>
    <hyperlink ref="C5" r:id="rId1" xr:uid="{7DF8DC53-8DF6-448E-9BA5-6BBEFD69B2F5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GloryMortgage BuyDown Calc</vt:lpstr>
      <vt:lpstr>BorrowerDownPayment</vt:lpstr>
      <vt:lpstr>InterestRate</vt:lpstr>
      <vt:lpstr>LoanAmount</vt:lpstr>
      <vt:lpstr>LoanTermInMonths</vt:lpstr>
      <vt:lpstr>PurchasePrice</vt:lpstr>
      <vt:lpstr>TotalDownPayment</vt:lpstr>
      <vt:lpstr>TotalDownPaymentPercent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param</dc:creator>
  <cp:keywords/>
  <dc:description/>
  <cp:lastModifiedBy>Siva Paramasivam</cp:lastModifiedBy>
  <cp:revision/>
  <cp:lastPrinted>2024-05-05T20:29:54Z</cp:lastPrinted>
  <dcterms:created xsi:type="dcterms:W3CDTF">2023-11-09T18:10:11Z</dcterms:created>
  <dcterms:modified xsi:type="dcterms:W3CDTF">2024-05-07T07:21:06Z</dcterms:modified>
  <cp:category/>
  <cp:contentStatus/>
</cp:coreProperties>
</file>