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https://d.docs.live.net/79c21dd4c51ab364/Desktop/"/>
    </mc:Choice>
  </mc:AlternateContent>
  <xr:revisionPtr revIDLastSave="11" documentId="8_{50A6D799-78C0-4A41-8C0D-95D11EC3180D}" xr6:coauthVersionLast="47" xr6:coauthVersionMax="47" xr10:uidLastSave="{4E2BA901-62EC-41D8-B219-DDC5C8CB4ABF}"/>
  <bookViews>
    <workbookView minimized="1" xWindow="44235" yWindow="5100" windowWidth="7500" windowHeight="6000" tabRatio="764" activeTab="7" xr2:uid="{00000000-000D-0000-FFFF-FFFF00000000}"/>
  </bookViews>
  <sheets>
    <sheet name="Income Calculation Option 1" sheetId="1" r:id="rId1"/>
    <sheet name="Pay Dates" sheetId="7" state="hidden" r:id="rId2"/>
    <sheet name="Income Stats" sheetId="9" state="hidden" r:id="rId3"/>
    <sheet name="Income Calculation Option 2" sheetId="29" r:id="rId4"/>
    <sheet name="Bonus and OT Calculation" sheetId="13" r:id="rId5"/>
    <sheet name="Rental OO 2-4 (1037)" sheetId="18" r:id="rId6"/>
    <sheet name="Rental NOO - Individual (1038)" sheetId="17" r:id="rId7"/>
    <sheet name="Rental NOO - Business (1039)" sheetId="19" r:id="rId8"/>
    <sheet name="Rental Inc Wkst for LO or Prcsr" sheetId="10" r:id="rId9"/>
    <sheet name="FHA ONLY - Rental Inc Wksht" sheetId="38" r:id="rId10"/>
    <sheet name="Schedule C" sheetId="5" r:id="rId11"/>
    <sheet name="Self-Employed_old" sheetId="4" state="hidden" r:id="rId12"/>
    <sheet name="Self-Employed 1084 08-15 (SE)" sheetId="30" r:id="rId13"/>
    <sheet name="SE 1084 Calculations 08-15" sheetId="31" state="hidden" r:id="rId14"/>
    <sheet name="Self-Employed 1084 10-01 (SE)" sheetId="23" state="hidden" r:id="rId15"/>
    <sheet name="Self-Employed FNMA (1084)" sheetId="11" state="hidden" r:id="rId16"/>
    <sheet name="SE 1084 Calculations" sheetId="12" state="hidden" r:id="rId17"/>
    <sheet name="How to Complete SE FNMA 1084 " sheetId="16" state="hidden" r:id="rId18"/>
    <sheet name="SE Calculations" sheetId="26" state="hidden" r:id="rId19"/>
    <sheet name="How to Complete 1084 08-15 (SE)" sheetId="32" r:id="rId20"/>
    <sheet name="How to Complete 1084 (SE) Wksht" sheetId="25" state="hidden" r:id="rId21"/>
    <sheet name="Liquidity Worksheet" sheetId="33" r:id="rId22"/>
    <sheet name="Self-Emp FHLMC 91 &gt;=12-26-2017" sheetId="36" r:id="rId23"/>
    <sheet name="Self-Emp FHLMC 91 &lt;12-26-2017" sheetId="20" state="hidden" r:id="rId24"/>
    <sheet name="Form91 SE Calcs" sheetId="21" state="hidden" r:id="rId25"/>
    <sheet name="How to Complete SE FHLMC 91" sheetId="22" r:id="rId26"/>
    <sheet name="FHLMC Rental Income 92" sheetId="39" r:id="rId27"/>
    <sheet name="New Form91 SE Calcs" sheetId="37" state="hidden" r:id="rId28"/>
    <sheet name="FHA Self-Sufficiency 3-4 Units" sheetId="40" r:id="rId29"/>
    <sheet name="Residual Inc Eval - FHA-VA" sheetId="34" r:id="rId30"/>
    <sheet name="Residual Inc Eval-Rbtal Prsump" sheetId="14" r:id="rId31"/>
    <sheet name="Mileage Depreciation (2106 )" sheetId="27" r:id="rId32"/>
    <sheet name="Mileage Depreciation (2106EZ )" sheetId="28" r:id="rId33"/>
    <sheet name="Printing Tips" sheetId="15" r:id="rId34"/>
  </sheets>
  <definedNames>
    <definedName name="_xlnm.Print_Area" localSheetId="4">'Bonus and OT Calculation'!$A$2:$J$55</definedName>
    <definedName name="_xlnm.Print_Area" localSheetId="9">'FHA ONLY - Rental Inc Wksht'!$A$1:$I$68</definedName>
    <definedName name="_xlnm.Print_Area" localSheetId="28">'FHA Self-Sufficiency 3-4 Units'!$A$1:$G$29</definedName>
    <definedName name="_xlnm.Print_Area" localSheetId="26">'FHLMC Rental Income 92'!$A$2:$P$129</definedName>
    <definedName name="_xlnm.Print_Area" localSheetId="25">'How to Complete SE FHLMC 91'!$A$1:$A$14</definedName>
    <definedName name="_xlnm.Print_Area" localSheetId="17">'How to Complete SE FNMA 1084 '!$A$1:$A$147</definedName>
    <definedName name="_xlnm.Print_Area" localSheetId="0">'Income Calculation Option 1'!$A$2:$DF$68</definedName>
    <definedName name="_xlnm.Print_Area" localSheetId="3">'Income Calculation Option 2'!$B$2:$N$123</definedName>
    <definedName name="_xlnm.Print_Area" localSheetId="21">'Liquidity Worksheet'!$A$1:$H$52</definedName>
    <definedName name="_xlnm.Print_Area" localSheetId="31">'Mileage Depreciation (2106 )'!$A$2:$G$40</definedName>
    <definedName name="_xlnm.Print_Area" localSheetId="32">'Mileage Depreciation (2106EZ )'!$A$2:$H$32</definedName>
    <definedName name="_xlnm.Print_Area" localSheetId="8">'Rental Inc Wkst for LO or Prcsr'!$A$2:$AB$70</definedName>
    <definedName name="_xlnm.Print_Area" localSheetId="7">'Rental NOO - Business (1039)'!$A$2:$J$47</definedName>
    <definedName name="_xlnm.Print_Area" localSheetId="6">'Rental NOO - Individual (1038)'!$A$2:$H$42</definedName>
    <definedName name="_xlnm.Print_Area" localSheetId="5">'Rental OO 2-4 (1037)'!$A$2:$H$42</definedName>
    <definedName name="_xlnm.Print_Area" localSheetId="29">'Residual Inc Eval - FHA-VA'!$A$2:$I$50</definedName>
    <definedName name="_xlnm.Print_Area" localSheetId="30">'Residual Inc Eval-Rbtal Prsump'!$A$2:$I$40</definedName>
    <definedName name="_xlnm.Print_Area" localSheetId="10">'Schedule C'!$A$2:$F$37</definedName>
    <definedName name="_xlnm.Print_Area" localSheetId="23">'Self-Emp FHLMC 91 &lt;12-26-2017'!$A$2:$M$104</definedName>
    <definedName name="_xlnm.Print_Area" localSheetId="22">'Self-Emp FHLMC 91 &gt;=12-26-2017'!$A$2:$M$192</definedName>
    <definedName name="_xlnm.Print_Area" localSheetId="12">'Self-Employed 1084 08-15 (SE)'!$A$2:$M$178</definedName>
    <definedName name="_xlnm.Print_Area" localSheetId="14">'Self-Employed 1084 10-01 (SE)'!$A$2:$M$169</definedName>
    <definedName name="_xlnm.Print_Area" localSheetId="15">'Self-Employed FNMA (1084)'!$A$1:$M$196</definedName>
    <definedName name="_xlnm.Print_Area" localSheetId="11">'Self-Employed_old'!$A$1:$BZ$88</definedName>
    <definedName name="_xlnm.Print_Titles" localSheetId="11">'Self-Employed_old'!$2:$6</definedName>
  </definedNames>
  <calcPr calcId="191029"/>
  <fileRecoveryPr autoRecover="0"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39" i="36" l="1"/>
  <c r="F118" i="36"/>
  <c r="F93" i="36"/>
  <c r="E38" i="36"/>
  <c r="F136" i="30"/>
  <c r="F113" i="30"/>
  <c r="F91" i="30"/>
  <c r="E32" i="30"/>
  <c r="N133" i="30" l="1"/>
  <c r="N111" i="30"/>
  <c r="N89" i="30"/>
  <c r="J54" i="30"/>
  <c r="J53" i="30"/>
  <c r="M54" i="30"/>
  <c r="M53" i="30"/>
  <c r="N54" i="30"/>
  <c r="N70" i="36"/>
  <c r="N133" i="36"/>
  <c r="N115" i="36"/>
  <c r="N90" i="36"/>
  <c r="N94" i="36"/>
  <c r="H32" i="19" l="1"/>
  <c r="H34" i="19" s="1"/>
  <c r="I32" i="19"/>
  <c r="I34" i="19" s="1"/>
  <c r="I25" i="19"/>
  <c r="I24" i="19"/>
  <c r="H25" i="19"/>
  <c r="H24" i="19"/>
  <c r="H26" i="19" l="1"/>
  <c r="H28" i="19" s="1"/>
  <c r="I26" i="19"/>
  <c r="I28" i="19" s="1"/>
  <c r="F20" i="17"/>
  <c r="E20" i="17"/>
  <c r="G28" i="17"/>
  <c r="G30" i="17" s="1"/>
  <c r="F28" i="17"/>
  <c r="F30" i="17" s="1"/>
  <c r="G21" i="17"/>
  <c r="F21" i="17"/>
  <c r="G20" i="17"/>
  <c r="F22" i="17"/>
  <c r="F24" i="17" s="1"/>
  <c r="G22" i="17" l="1"/>
  <c r="G24" i="17" s="1"/>
  <c r="F29" i="5"/>
  <c r="E16" i="40" l="1"/>
  <c r="G10" i="40" s="1"/>
  <c r="F16" i="40" s="1"/>
  <c r="H21" i="33" l="1"/>
  <c r="E21" i="33"/>
  <c r="F14" i="20" l="1"/>
  <c r="F13" i="36"/>
  <c r="Y110" i="39" l="1"/>
  <c r="X110" i="39"/>
  <c r="W110" i="39"/>
  <c r="V110" i="39"/>
  <c r="U110" i="39"/>
  <c r="T110" i="39"/>
  <c r="Y109" i="39"/>
  <c r="X109" i="39"/>
  <c r="W109" i="39"/>
  <c r="V109" i="39"/>
  <c r="U109" i="39"/>
  <c r="T109" i="39"/>
  <c r="Y108" i="39"/>
  <c r="X108" i="39"/>
  <c r="W108" i="39"/>
  <c r="V108" i="39"/>
  <c r="U108" i="39"/>
  <c r="T108" i="39"/>
  <c r="Y107" i="39"/>
  <c r="X107" i="39"/>
  <c r="W107" i="39"/>
  <c r="V107" i="39"/>
  <c r="U107" i="39"/>
  <c r="T107" i="39"/>
  <c r="Y106" i="39"/>
  <c r="X106" i="39"/>
  <c r="W106" i="39"/>
  <c r="V106" i="39"/>
  <c r="U106" i="39"/>
  <c r="T106" i="39"/>
  <c r="Y105" i="39"/>
  <c r="X105" i="39"/>
  <c r="W105" i="39"/>
  <c r="V105" i="39"/>
  <c r="U105" i="39"/>
  <c r="T105" i="39"/>
  <c r="Y104" i="39"/>
  <c r="X104" i="39"/>
  <c r="W104" i="39"/>
  <c r="V104" i="39"/>
  <c r="U104" i="39"/>
  <c r="T104" i="39"/>
  <c r="Y103" i="39"/>
  <c r="X103" i="39"/>
  <c r="W103" i="39"/>
  <c r="V103" i="39"/>
  <c r="U103" i="39"/>
  <c r="T103" i="39"/>
  <c r="T78" i="39"/>
  <c r="U78" i="39"/>
  <c r="V78" i="39"/>
  <c r="W78" i="39"/>
  <c r="X78" i="39"/>
  <c r="Y78" i="39"/>
  <c r="T79" i="39"/>
  <c r="U79" i="39"/>
  <c r="V79" i="39"/>
  <c r="W79" i="39"/>
  <c r="X79" i="39"/>
  <c r="Y79" i="39"/>
  <c r="T80" i="39"/>
  <c r="U80" i="39"/>
  <c r="V80" i="39"/>
  <c r="W80" i="39"/>
  <c r="X80" i="39"/>
  <c r="Y80" i="39"/>
  <c r="T81" i="39"/>
  <c r="U81" i="39"/>
  <c r="V81" i="39"/>
  <c r="W81" i="39"/>
  <c r="X81" i="39"/>
  <c r="Y81" i="39"/>
  <c r="T82" i="39"/>
  <c r="U82" i="39"/>
  <c r="V82" i="39"/>
  <c r="W82" i="39"/>
  <c r="X82" i="39"/>
  <c r="Y82" i="39"/>
  <c r="T83" i="39"/>
  <c r="U83" i="39"/>
  <c r="V83" i="39"/>
  <c r="W83" i="39"/>
  <c r="X83" i="39"/>
  <c r="Y83" i="39"/>
  <c r="T84" i="39"/>
  <c r="U84" i="39"/>
  <c r="V84" i="39"/>
  <c r="W84" i="39"/>
  <c r="X84" i="39"/>
  <c r="Y84" i="39"/>
  <c r="Y77" i="39"/>
  <c r="X77" i="39"/>
  <c r="W77" i="39"/>
  <c r="V77" i="39"/>
  <c r="U77" i="39"/>
  <c r="T77" i="39"/>
  <c r="U56" i="39"/>
  <c r="T56" i="39"/>
  <c r="U55" i="39"/>
  <c r="T55" i="39"/>
  <c r="U54" i="39"/>
  <c r="T54" i="39"/>
  <c r="U53" i="39"/>
  <c r="T53" i="39"/>
  <c r="U52" i="39"/>
  <c r="T52" i="39"/>
  <c r="Q52" i="39" s="1"/>
  <c r="U51" i="39"/>
  <c r="T51" i="39"/>
  <c r="U50" i="39"/>
  <c r="T50" i="39"/>
  <c r="Q50" i="39" s="1"/>
  <c r="U49" i="39"/>
  <c r="T49" i="39"/>
  <c r="U27" i="39"/>
  <c r="U26" i="39"/>
  <c r="U25" i="39"/>
  <c r="U24" i="39"/>
  <c r="U23" i="39"/>
  <c r="U22" i="39"/>
  <c r="U21" i="39"/>
  <c r="U20" i="39"/>
  <c r="T21" i="39"/>
  <c r="T22" i="39"/>
  <c r="T23" i="39"/>
  <c r="T24" i="39"/>
  <c r="T25" i="39"/>
  <c r="T26" i="39"/>
  <c r="Q26" i="39" s="1"/>
  <c r="T27" i="39"/>
  <c r="T20" i="39"/>
  <c r="H111" i="39"/>
  <c r="Q24" i="39" l="1"/>
  <c r="Q22" i="39"/>
  <c r="U28" i="39"/>
  <c r="Q54" i="39"/>
  <c r="Q27" i="39"/>
  <c r="Q23" i="39"/>
  <c r="Q55" i="39"/>
  <c r="T111" i="39"/>
  <c r="X111" i="39"/>
  <c r="U111" i="39"/>
  <c r="Y111" i="39"/>
  <c r="W111" i="39"/>
  <c r="V111" i="39"/>
  <c r="Z105" i="39"/>
  <c r="Q105" i="39" s="1"/>
  <c r="Z107" i="39"/>
  <c r="Q107" i="39" s="1"/>
  <c r="Z109" i="39"/>
  <c r="Q109" i="39" s="1"/>
  <c r="Z104" i="39"/>
  <c r="Q104" i="39" s="1"/>
  <c r="Z106" i="39"/>
  <c r="Q106" i="39" s="1"/>
  <c r="Z108" i="39"/>
  <c r="Q108" i="39" s="1"/>
  <c r="Z110" i="39"/>
  <c r="Q110" i="39" s="1"/>
  <c r="Z103" i="39"/>
  <c r="Q103" i="39" s="1"/>
  <c r="Y85" i="39"/>
  <c r="W85" i="39"/>
  <c r="U85" i="39"/>
  <c r="X85" i="39"/>
  <c r="V85" i="39"/>
  <c r="T85" i="39"/>
  <c r="Z80" i="39"/>
  <c r="Q80" i="39" s="1"/>
  <c r="Z77" i="39"/>
  <c r="Q77" i="39" s="1"/>
  <c r="Z84" i="39"/>
  <c r="Q84" i="39" s="1"/>
  <c r="Z82" i="39"/>
  <c r="Q82" i="39" s="1"/>
  <c r="Z78" i="39"/>
  <c r="Q78" i="39" s="1"/>
  <c r="Z83" i="39"/>
  <c r="Q83" i="39" s="1"/>
  <c r="Z81" i="39"/>
  <c r="Q81" i="39" s="1"/>
  <c r="Z79" i="39"/>
  <c r="Q79" i="39" s="1"/>
  <c r="Q56" i="39"/>
  <c r="U57" i="39"/>
  <c r="Q51" i="39"/>
  <c r="T57" i="39"/>
  <c r="Q53" i="39"/>
  <c r="Q49" i="39"/>
  <c r="Q25" i="39"/>
  <c r="Q21" i="39"/>
  <c r="T28" i="39"/>
  <c r="T30" i="39" s="1"/>
  <c r="A32" i="39" s="1"/>
  <c r="Q20" i="39"/>
  <c r="N111" i="39"/>
  <c r="I111" i="39"/>
  <c r="H113" i="39" s="1"/>
  <c r="D111" i="39"/>
  <c r="N85" i="39"/>
  <c r="I85" i="39"/>
  <c r="D85" i="39"/>
  <c r="B95" i="39"/>
  <c r="B41" i="39"/>
  <c r="B40" i="39"/>
  <c r="O57" i="39"/>
  <c r="M57" i="39"/>
  <c r="O48" i="39"/>
  <c r="O19" i="39"/>
  <c r="O28" i="39"/>
  <c r="M28" i="39"/>
  <c r="B96" i="39"/>
  <c r="B70" i="39"/>
  <c r="B69" i="39"/>
  <c r="M85" i="39"/>
  <c r="H85" i="39"/>
  <c r="C85" i="39"/>
  <c r="E76" i="39"/>
  <c r="J76" i="39" s="1"/>
  <c r="O76" i="39" s="1"/>
  <c r="H76" i="39"/>
  <c r="H102" i="39" s="1"/>
  <c r="M76" i="39"/>
  <c r="M102" i="39" s="1"/>
  <c r="C102" i="39"/>
  <c r="M111" i="39"/>
  <c r="C111" i="39"/>
  <c r="T59" i="39" l="1"/>
  <c r="A61" i="39" s="1"/>
  <c r="T113" i="39"/>
  <c r="A115" i="39" s="1"/>
  <c r="H87" i="39"/>
  <c r="T87" i="39"/>
  <c r="A89" i="39" s="1"/>
  <c r="M113" i="39"/>
  <c r="M114" i="39" s="1"/>
  <c r="C125" i="39" s="1"/>
  <c r="N125" i="39" s="1"/>
  <c r="M125" i="39" s="1"/>
  <c r="C113" i="39"/>
  <c r="C114" i="39" s="1"/>
  <c r="C123" i="39" s="1"/>
  <c r="N123" i="39" s="1"/>
  <c r="M123" i="39" s="1"/>
  <c r="M87" i="39"/>
  <c r="M88" i="39" s="1"/>
  <c r="C122" i="39" s="1"/>
  <c r="N122" i="39" s="1"/>
  <c r="M122" i="39" s="1"/>
  <c r="M30" i="39"/>
  <c r="M31" i="39" s="1"/>
  <c r="M59" i="39"/>
  <c r="M60" i="39" s="1"/>
  <c r="H114" i="39"/>
  <c r="C124" i="39" s="1"/>
  <c r="N124" i="39" s="1"/>
  <c r="M124" i="39" s="1"/>
  <c r="H88" i="39"/>
  <c r="C121" i="39" s="1"/>
  <c r="N121" i="39" s="1"/>
  <c r="M121" i="39" s="1"/>
  <c r="C87" i="39"/>
  <c r="C88" i="39" s="1"/>
  <c r="C120" i="39" s="1"/>
  <c r="N120" i="39" s="1"/>
  <c r="E102" i="39"/>
  <c r="J102" i="39" s="1"/>
  <c r="O102" i="39" s="1"/>
  <c r="J106" i="36"/>
  <c r="J111" i="36" s="1"/>
  <c r="J130" i="36" s="1"/>
  <c r="J149" i="36" s="1"/>
  <c r="J162" i="36" s="1"/>
  <c r="J168" i="36" s="1"/>
  <c r="J174" i="36" s="1"/>
  <c r="J179" i="36" s="1"/>
  <c r="K79" i="36"/>
  <c r="K86" i="36" s="1"/>
  <c r="K106" i="36" s="1"/>
  <c r="K111" i="36" s="1"/>
  <c r="K130" i="36" s="1"/>
  <c r="K149" i="36" s="1"/>
  <c r="K162" i="36" s="1"/>
  <c r="K168" i="36" s="1"/>
  <c r="K174" i="36" s="1"/>
  <c r="K179" i="36" s="1"/>
  <c r="I79" i="36"/>
  <c r="I86" i="36" s="1"/>
  <c r="I106" i="36" s="1"/>
  <c r="I111" i="36" s="1"/>
  <c r="I130" i="36" s="1"/>
  <c r="I149" i="36" s="1"/>
  <c r="I162" i="36" s="1"/>
  <c r="I168" i="36" s="1"/>
  <c r="I174" i="36" s="1"/>
  <c r="I179" i="36" s="1"/>
  <c r="H79" i="36"/>
  <c r="H86" i="36" s="1"/>
  <c r="H106" i="36" s="1"/>
  <c r="H111" i="36" s="1"/>
  <c r="H130" i="36" s="1"/>
  <c r="H149" i="36" s="1"/>
  <c r="H162" i="36" s="1"/>
  <c r="H168" i="36" s="1"/>
  <c r="H174" i="36" s="1"/>
  <c r="H179" i="36" s="1"/>
  <c r="M139" i="36"/>
  <c r="M138" i="36"/>
  <c r="M137" i="36"/>
  <c r="M136" i="36"/>
  <c r="M135" i="36"/>
  <c r="M134" i="36"/>
  <c r="M133" i="36"/>
  <c r="M132" i="36"/>
  <c r="M131" i="36"/>
  <c r="M118" i="36"/>
  <c r="M117" i="36"/>
  <c r="M116" i="36"/>
  <c r="M115" i="36"/>
  <c r="M114" i="36"/>
  <c r="M113" i="36"/>
  <c r="M112" i="36"/>
  <c r="M108" i="36"/>
  <c r="M107" i="36"/>
  <c r="M93" i="36"/>
  <c r="M92" i="36"/>
  <c r="M91" i="36"/>
  <c r="M90" i="36"/>
  <c r="M89" i="36"/>
  <c r="M88" i="36"/>
  <c r="M87" i="36"/>
  <c r="M83" i="36"/>
  <c r="M82" i="36"/>
  <c r="M81" i="36"/>
  <c r="M71" i="36"/>
  <c r="M70" i="36"/>
  <c r="M69" i="36"/>
  <c r="M68" i="36"/>
  <c r="M67" i="36"/>
  <c r="M66" i="36"/>
  <c r="M61" i="36"/>
  <c r="M60" i="36"/>
  <c r="M59" i="36"/>
  <c r="M55" i="36"/>
  <c r="M51" i="36"/>
  <c r="M50" i="36"/>
  <c r="M49" i="36"/>
  <c r="M48" i="36"/>
  <c r="M47" i="36"/>
  <c r="M46" i="36"/>
  <c r="M45" i="36"/>
  <c r="M40" i="36"/>
  <c r="M39" i="36"/>
  <c r="M38" i="36"/>
  <c r="M37" i="36"/>
  <c r="M36" i="36"/>
  <c r="M35" i="36"/>
  <c r="M34" i="36"/>
  <c r="M29" i="36"/>
  <c r="M28" i="36"/>
  <c r="M27" i="36"/>
  <c r="M22" i="36"/>
  <c r="J22" i="36"/>
  <c r="J29" i="36"/>
  <c r="J28" i="36"/>
  <c r="J27" i="36"/>
  <c r="J40" i="36"/>
  <c r="J39" i="36"/>
  <c r="J38" i="36"/>
  <c r="J37" i="36"/>
  <c r="J36" i="36"/>
  <c r="J35" i="36"/>
  <c r="J34" i="36"/>
  <c r="J51" i="36"/>
  <c r="J50" i="36"/>
  <c r="J49" i="36"/>
  <c r="J48" i="36"/>
  <c r="J47" i="36"/>
  <c r="J46" i="36"/>
  <c r="J45" i="36"/>
  <c r="J55" i="36"/>
  <c r="J61" i="36"/>
  <c r="J60" i="36"/>
  <c r="J59" i="36"/>
  <c r="J71" i="36"/>
  <c r="J70" i="36"/>
  <c r="J69" i="36"/>
  <c r="J68" i="36"/>
  <c r="J67" i="36"/>
  <c r="J66" i="36"/>
  <c r="J83" i="36"/>
  <c r="J82" i="36"/>
  <c r="J81" i="36"/>
  <c r="J93" i="36"/>
  <c r="J92" i="36"/>
  <c r="J91" i="36"/>
  <c r="J90" i="36"/>
  <c r="J89" i="36"/>
  <c r="J88" i="36"/>
  <c r="J87" i="36"/>
  <c r="J108" i="36"/>
  <c r="J107" i="36"/>
  <c r="J118" i="36"/>
  <c r="J117" i="36"/>
  <c r="J116" i="36"/>
  <c r="J115" i="36"/>
  <c r="J114" i="36"/>
  <c r="J113" i="36"/>
  <c r="J112" i="36"/>
  <c r="J138" i="36"/>
  <c r="J137" i="36"/>
  <c r="J136" i="36"/>
  <c r="J135" i="36"/>
  <c r="J134" i="36"/>
  <c r="J133" i="36"/>
  <c r="J132" i="36"/>
  <c r="J131" i="36"/>
  <c r="L130" i="37"/>
  <c r="M130" i="37" s="1"/>
  <c r="L109" i="37"/>
  <c r="M109" i="37" s="1"/>
  <c r="I130" i="37"/>
  <c r="J130" i="37" s="1"/>
  <c r="K130" i="37"/>
  <c r="K128" i="37"/>
  <c r="K127" i="37"/>
  <c r="K126" i="37"/>
  <c r="K125" i="37"/>
  <c r="K124" i="37"/>
  <c r="K123" i="37"/>
  <c r="K122" i="37"/>
  <c r="K121" i="37"/>
  <c r="K120" i="37"/>
  <c r="K109" i="37"/>
  <c r="K107" i="37"/>
  <c r="K106" i="37"/>
  <c r="K105" i="37"/>
  <c r="K104" i="37"/>
  <c r="K103" i="37"/>
  <c r="K102" i="37"/>
  <c r="K101" i="37"/>
  <c r="K97" i="37"/>
  <c r="K96" i="37"/>
  <c r="K84" i="37"/>
  <c r="K82" i="37"/>
  <c r="K81" i="37"/>
  <c r="K80" i="37"/>
  <c r="K79" i="37"/>
  <c r="K78" i="37"/>
  <c r="K77" i="37"/>
  <c r="K76" i="37"/>
  <c r="K72" i="37"/>
  <c r="K71" i="37"/>
  <c r="K70" i="37"/>
  <c r="K60" i="37"/>
  <c r="K59" i="37"/>
  <c r="K58" i="37"/>
  <c r="K57" i="37"/>
  <c r="K56" i="37"/>
  <c r="K55" i="37"/>
  <c r="K50" i="37"/>
  <c r="K49" i="37"/>
  <c r="K48" i="37"/>
  <c r="K44" i="37"/>
  <c r="K40" i="37"/>
  <c r="K39" i="37"/>
  <c r="K38" i="37"/>
  <c r="K37" i="37"/>
  <c r="K36" i="37"/>
  <c r="K35" i="37"/>
  <c r="K34" i="37"/>
  <c r="K29" i="37"/>
  <c r="K28" i="37"/>
  <c r="K27" i="37"/>
  <c r="K26" i="37"/>
  <c r="K25" i="37"/>
  <c r="K24" i="37"/>
  <c r="K23" i="37"/>
  <c r="K18" i="37"/>
  <c r="K17" i="37"/>
  <c r="K16" i="37"/>
  <c r="K11" i="37"/>
  <c r="K7" i="37"/>
  <c r="I109" i="37"/>
  <c r="J109" i="37" s="1"/>
  <c r="B124" i="37"/>
  <c r="H124" i="37"/>
  <c r="I124" i="37"/>
  <c r="L124" i="37"/>
  <c r="H102" i="37"/>
  <c r="B131" i="37"/>
  <c r="B110" i="37"/>
  <c r="D177" i="36"/>
  <c r="D172" i="36"/>
  <c r="D166" i="36"/>
  <c r="D156" i="36"/>
  <c r="D154" i="36"/>
  <c r="M124" i="37" l="1"/>
  <c r="M120" i="39"/>
  <c r="N126" i="39"/>
  <c r="M126" i="39" s="1"/>
  <c r="J124" i="37"/>
  <c r="K145" i="36"/>
  <c r="H11" i="37"/>
  <c r="D10" i="37" l="1"/>
  <c r="D22" i="37"/>
  <c r="D33" i="37"/>
  <c r="D68" i="37"/>
  <c r="D93" i="37"/>
  <c r="D117" i="37"/>
  <c r="D143" i="37"/>
  <c r="D155" i="37"/>
  <c r="D161" i="37"/>
  <c r="D166" i="37"/>
  <c r="A165" i="37"/>
  <c r="B97" i="37"/>
  <c r="H97" i="37"/>
  <c r="I97" i="37"/>
  <c r="L97" i="37"/>
  <c r="M97" i="37" s="1"/>
  <c r="B98" i="37"/>
  <c r="A100" i="37"/>
  <c r="B101" i="37"/>
  <c r="H101" i="37"/>
  <c r="I101" i="37"/>
  <c r="J101" i="37" s="1"/>
  <c r="L101" i="37"/>
  <c r="M101" i="37" s="1"/>
  <c r="B102" i="37"/>
  <c r="I102" i="37"/>
  <c r="J102" i="37" s="1"/>
  <c r="L102" i="37"/>
  <c r="M102" i="37" s="1"/>
  <c r="B103" i="37"/>
  <c r="H103" i="37"/>
  <c r="I103" i="37"/>
  <c r="J103" i="37" s="1"/>
  <c r="L103" i="37"/>
  <c r="M103" i="37" s="1"/>
  <c r="B104" i="37"/>
  <c r="H104" i="37"/>
  <c r="I104" i="37"/>
  <c r="J104" i="37" s="1"/>
  <c r="L104" i="37"/>
  <c r="M104" i="37" s="1"/>
  <c r="B105" i="37"/>
  <c r="H105" i="37"/>
  <c r="I105" i="37"/>
  <c r="J105" i="37" s="1"/>
  <c r="L105" i="37"/>
  <c r="M105" i="37" s="1"/>
  <c r="B106" i="37"/>
  <c r="H106" i="37"/>
  <c r="I106" i="37"/>
  <c r="L106" i="37"/>
  <c r="M106" i="37" s="1"/>
  <c r="B107" i="37"/>
  <c r="H107" i="37"/>
  <c r="I107" i="37"/>
  <c r="J107" i="37" s="1"/>
  <c r="L107" i="37"/>
  <c r="M107" i="37" s="1"/>
  <c r="B108" i="37"/>
  <c r="B109" i="37"/>
  <c r="H109" i="37"/>
  <c r="A112" i="37"/>
  <c r="A114" i="37"/>
  <c r="A116" i="37"/>
  <c r="C117" i="37"/>
  <c r="A119" i="37"/>
  <c r="B120" i="37"/>
  <c r="H120" i="37"/>
  <c r="I120" i="37"/>
  <c r="J120" i="37" s="1"/>
  <c r="L120" i="37"/>
  <c r="M120" i="37" s="1"/>
  <c r="B121" i="37"/>
  <c r="H121" i="37"/>
  <c r="I121" i="37"/>
  <c r="J121" i="37" s="1"/>
  <c r="L121" i="37"/>
  <c r="M121" i="37" s="1"/>
  <c r="B122" i="37"/>
  <c r="H122" i="37"/>
  <c r="I122" i="37"/>
  <c r="J122" i="37" s="1"/>
  <c r="L122" i="37"/>
  <c r="M122" i="37" s="1"/>
  <c r="B123" i="37"/>
  <c r="H123" i="37"/>
  <c r="I123" i="37"/>
  <c r="J123" i="37" s="1"/>
  <c r="L123" i="37"/>
  <c r="M123" i="37" s="1"/>
  <c r="B125" i="37"/>
  <c r="H125" i="37"/>
  <c r="I125" i="37"/>
  <c r="J125" i="37" s="1"/>
  <c r="L125" i="37"/>
  <c r="M125" i="37" s="1"/>
  <c r="B126" i="37"/>
  <c r="H126" i="37"/>
  <c r="I126" i="37"/>
  <c r="J126" i="37" s="1"/>
  <c r="L126" i="37"/>
  <c r="M126" i="37" s="1"/>
  <c r="B127" i="37"/>
  <c r="H127" i="37"/>
  <c r="I127" i="37"/>
  <c r="L127" i="37"/>
  <c r="M127" i="37" s="1"/>
  <c r="B128" i="37"/>
  <c r="H128" i="37"/>
  <c r="I128" i="37"/>
  <c r="J128" i="37" s="1"/>
  <c r="L128" i="37"/>
  <c r="M128" i="37" s="1"/>
  <c r="B129" i="37"/>
  <c r="B130" i="37"/>
  <c r="H130" i="37"/>
  <c r="A133" i="37"/>
  <c r="A136" i="37"/>
  <c r="A138" i="37"/>
  <c r="B139" i="37"/>
  <c r="C140" i="37"/>
  <c r="B141" i="37"/>
  <c r="B142" i="37"/>
  <c r="C143" i="37"/>
  <c r="B144" i="37"/>
  <c r="C145" i="37"/>
  <c r="B146" i="37"/>
  <c r="B147" i="37"/>
  <c r="B148" i="37"/>
  <c r="A149" i="37"/>
  <c r="A151" i="37"/>
  <c r="B152" i="37"/>
  <c r="B153" i="37"/>
  <c r="A154" i="37"/>
  <c r="C155" i="37"/>
  <c r="A157" i="37"/>
  <c r="B158" i="37"/>
  <c r="B159" i="37"/>
  <c r="A160" i="37"/>
  <c r="C161" i="37"/>
  <c r="A163" i="37"/>
  <c r="B164" i="37"/>
  <c r="C166" i="37"/>
  <c r="A168" i="37"/>
  <c r="B169" i="37"/>
  <c r="B170" i="37"/>
  <c r="B171" i="37"/>
  <c r="I171" i="37"/>
  <c r="J171" i="37" s="1"/>
  <c r="A172" i="37"/>
  <c r="B7" i="37"/>
  <c r="H7" i="37"/>
  <c r="I7" i="37"/>
  <c r="J7" i="37"/>
  <c r="M7" i="37"/>
  <c r="A9" i="37"/>
  <c r="C10" i="37"/>
  <c r="B11" i="37"/>
  <c r="I11" i="37"/>
  <c r="J11" i="37" s="1"/>
  <c r="J12" i="37" s="1"/>
  <c r="L11" i="37"/>
  <c r="M11" i="37" s="1"/>
  <c r="M12" i="37" s="1"/>
  <c r="B12" i="37"/>
  <c r="A13" i="37"/>
  <c r="A15" i="37"/>
  <c r="B16" i="37"/>
  <c r="H16" i="37"/>
  <c r="I16" i="37"/>
  <c r="J16" i="37" s="1"/>
  <c r="L16" i="37"/>
  <c r="M16" i="37" s="1"/>
  <c r="B17" i="37"/>
  <c r="H17" i="37"/>
  <c r="I17" i="37"/>
  <c r="J17" i="37" s="1"/>
  <c r="L17" i="37"/>
  <c r="M17" i="37" s="1"/>
  <c r="B18" i="37"/>
  <c r="H18" i="37"/>
  <c r="I18" i="37"/>
  <c r="J18" i="37" s="1"/>
  <c r="L18" i="37"/>
  <c r="M18" i="37" s="1"/>
  <c r="B19" i="37"/>
  <c r="A21" i="37"/>
  <c r="C22" i="37"/>
  <c r="B23" i="37"/>
  <c r="H23" i="37"/>
  <c r="I23" i="37"/>
  <c r="L23" i="37"/>
  <c r="M23" i="37" s="1"/>
  <c r="B24" i="37"/>
  <c r="H24" i="37"/>
  <c r="I24" i="37"/>
  <c r="L24" i="37"/>
  <c r="M24" i="37" s="1"/>
  <c r="B25" i="37"/>
  <c r="H25" i="37"/>
  <c r="I25" i="37"/>
  <c r="J25" i="37" s="1"/>
  <c r="L25" i="37"/>
  <c r="M25" i="37" s="1"/>
  <c r="B26" i="37"/>
  <c r="H26" i="37"/>
  <c r="I26" i="37"/>
  <c r="J26" i="37" s="1"/>
  <c r="L26" i="37"/>
  <c r="M26" i="37" s="1"/>
  <c r="B27" i="37"/>
  <c r="H27" i="37"/>
  <c r="I27" i="37"/>
  <c r="J27" i="37" s="1"/>
  <c r="L27" i="37"/>
  <c r="M27" i="37" s="1"/>
  <c r="B28" i="37"/>
  <c r="H28" i="37"/>
  <c r="I28" i="37"/>
  <c r="J28" i="37" s="1"/>
  <c r="L28" i="37"/>
  <c r="M28" i="37" s="1"/>
  <c r="B29" i="37"/>
  <c r="H29" i="37"/>
  <c r="I29" i="37"/>
  <c r="J29" i="37" s="1"/>
  <c r="L29" i="37"/>
  <c r="M29" i="37" s="1"/>
  <c r="B30" i="37"/>
  <c r="A32" i="37"/>
  <c r="C33" i="37"/>
  <c r="B34" i="37"/>
  <c r="H34" i="37"/>
  <c r="I34" i="37"/>
  <c r="L34" i="37"/>
  <c r="M34" i="37" s="1"/>
  <c r="B35" i="37"/>
  <c r="H35" i="37"/>
  <c r="I35" i="37"/>
  <c r="L35" i="37"/>
  <c r="M35" i="37" s="1"/>
  <c r="B36" i="37"/>
  <c r="H36" i="37"/>
  <c r="I36" i="37"/>
  <c r="J36" i="37" s="1"/>
  <c r="L36" i="37"/>
  <c r="M36" i="37" s="1"/>
  <c r="B37" i="37"/>
  <c r="H37" i="37"/>
  <c r="I37" i="37"/>
  <c r="J37" i="37" s="1"/>
  <c r="L37" i="37"/>
  <c r="M37" i="37" s="1"/>
  <c r="B38" i="37"/>
  <c r="H38" i="37"/>
  <c r="I38" i="37"/>
  <c r="J38" i="37" s="1"/>
  <c r="L38" i="37"/>
  <c r="M38" i="37" s="1"/>
  <c r="B39" i="37"/>
  <c r="H39" i="37"/>
  <c r="I39" i="37"/>
  <c r="J39" i="37" s="1"/>
  <c r="L39" i="37"/>
  <c r="M39" i="37" s="1"/>
  <c r="B40" i="37"/>
  <c r="H40" i="37"/>
  <c r="I40" i="37"/>
  <c r="J40" i="37" s="1"/>
  <c r="L40" i="37"/>
  <c r="M40" i="37" s="1"/>
  <c r="B41" i="37"/>
  <c r="A43" i="37"/>
  <c r="B44" i="37"/>
  <c r="H44" i="37"/>
  <c r="I44" i="37"/>
  <c r="L44" i="37"/>
  <c r="M44" i="37" s="1"/>
  <c r="M45" i="37" s="1"/>
  <c r="L56" i="36" s="1"/>
  <c r="L45" i="37" s="1"/>
  <c r="B45" i="37"/>
  <c r="A47" i="37"/>
  <c r="B48" i="37"/>
  <c r="H48" i="37"/>
  <c r="I48" i="37"/>
  <c r="J48" i="37" s="1"/>
  <c r="L48" i="37"/>
  <c r="M48" i="37" s="1"/>
  <c r="B49" i="37"/>
  <c r="H49" i="37"/>
  <c r="I49" i="37"/>
  <c r="J49" i="37" s="1"/>
  <c r="L49" i="37"/>
  <c r="M49" i="37" s="1"/>
  <c r="B50" i="37"/>
  <c r="H50" i="37"/>
  <c r="I50" i="37"/>
  <c r="J50" i="37" s="1"/>
  <c r="L50" i="37"/>
  <c r="M50" i="37" s="1"/>
  <c r="B51" i="37"/>
  <c r="A52" i="37"/>
  <c r="A54" i="37"/>
  <c r="B55" i="37"/>
  <c r="H55" i="37"/>
  <c r="I55" i="37"/>
  <c r="L55" i="37"/>
  <c r="M55" i="37" s="1"/>
  <c r="B56" i="37"/>
  <c r="H56" i="37"/>
  <c r="I56" i="37"/>
  <c r="J56" i="37" s="1"/>
  <c r="L56" i="37"/>
  <c r="M56" i="37" s="1"/>
  <c r="B57" i="37"/>
  <c r="H57" i="37"/>
  <c r="I57" i="37"/>
  <c r="L57" i="37"/>
  <c r="M57" i="37" s="1"/>
  <c r="B58" i="37"/>
  <c r="H58" i="37"/>
  <c r="I58" i="37"/>
  <c r="J58" i="37" s="1"/>
  <c r="L58" i="37"/>
  <c r="M58" i="37" s="1"/>
  <c r="B59" i="37"/>
  <c r="H59" i="37"/>
  <c r="I59" i="37"/>
  <c r="J59" i="37" s="1"/>
  <c r="L59" i="37"/>
  <c r="M59" i="37" s="1"/>
  <c r="B60" i="37"/>
  <c r="H60" i="37"/>
  <c r="I60" i="37"/>
  <c r="J60" i="37" s="1"/>
  <c r="L60" i="37"/>
  <c r="M60" i="37" s="1"/>
  <c r="B61" i="37"/>
  <c r="A63" i="37"/>
  <c r="A65" i="37"/>
  <c r="A67" i="37"/>
  <c r="C68" i="37"/>
  <c r="B70" i="37"/>
  <c r="H70" i="37"/>
  <c r="I70" i="37"/>
  <c r="L70" i="37"/>
  <c r="M70" i="37" s="1"/>
  <c r="B71" i="37"/>
  <c r="H71" i="37"/>
  <c r="I71" i="37"/>
  <c r="L71" i="37"/>
  <c r="M71" i="37" s="1"/>
  <c r="B72" i="37"/>
  <c r="H72" i="37"/>
  <c r="I72" i="37"/>
  <c r="J72" i="37" s="1"/>
  <c r="L72" i="37"/>
  <c r="M72" i="37" s="1"/>
  <c r="B73" i="37"/>
  <c r="A75" i="37"/>
  <c r="B76" i="37"/>
  <c r="H76" i="37"/>
  <c r="I76" i="37"/>
  <c r="J76" i="37" s="1"/>
  <c r="L76" i="37"/>
  <c r="M76" i="37" s="1"/>
  <c r="B77" i="37"/>
  <c r="H77" i="37"/>
  <c r="I77" i="37"/>
  <c r="J77" i="37" s="1"/>
  <c r="L77" i="37"/>
  <c r="M77" i="37" s="1"/>
  <c r="B78" i="37"/>
  <c r="H78" i="37"/>
  <c r="I78" i="37"/>
  <c r="J78" i="37" s="1"/>
  <c r="L78" i="37"/>
  <c r="M78" i="37" s="1"/>
  <c r="B79" i="37"/>
  <c r="H79" i="37"/>
  <c r="I79" i="37"/>
  <c r="J79" i="37" s="1"/>
  <c r="L79" i="37"/>
  <c r="M79" i="37" s="1"/>
  <c r="B80" i="37"/>
  <c r="H80" i="37"/>
  <c r="I80" i="37"/>
  <c r="J80" i="37" s="1"/>
  <c r="L80" i="37"/>
  <c r="M80" i="37" s="1"/>
  <c r="B81" i="37"/>
  <c r="H81" i="37"/>
  <c r="I81" i="37"/>
  <c r="L81" i="37"/>
  <c r="M81" i="37" s="1"/>
  <c r="B82" i="37"/>
  <c r="H82" i="37"/>
  <c r="I82" i="37"/>
  <c r="J82" i="37" s="1"/>
  <c r="L82" i="37"/>
  <c r="M82" i="37" s="1"/>
  <c r="B83" i="37"/>
  <c r="B84" i="37"/>
  <c r="H84" i="37"/>
  <c r="I84" i="37"/>
  <c r="J84" i="37" s="1"/>
  <c r="L84" i="37"/>
  <c r="M84" i="37" s="1"/>
  <c r="B85" i="37"/>
  <c r="A87" i="37"/>
  <c r="A90" i="37"/>
  <c r="A92" i="37"/>
  <c r="C93" i="37"/>
  <c r="A95" i="37"/>
  <c r="B96" i="37"/>
  <c r="H96" i="37"/>
  <c r="I96" i="37"/>
  <c r="L96" i="37"/>
  <c r="M96" i="37" s="1"/>
  <c r="A6" i="37"/>
  <c r="J81" i="37" l="1"/>
  <c r="J83" i="37" s="1"/>
  <c r="J44" i="37"/>
  <c r="J45" i="37" s="1"/>
  <c r="I56" i="36" s="1"/>
  <c r="M129" i="37"/>
  <c r="M131" i="37" s="1"/>
  <c r="M108" i="37"/>
  <c r="M110" i="37" s="1"/>
  <c r="M98" i="37"/>
  <c r="M158" i="37" s="1"/>
  <c r="L169" i="36" s="1"/>
  <c r="M83" i="37"/>
  <c r="M85" i="37" s="1"/>
  <c r="M73" i="37"/>
  <c r="M152" i="37" s="1"/>
  <c r="M61" i="37"/>
  <c r="M148" i="37" s="1"/>
  <c r="L159" i="36" s="1"/>
  <c r="M51" i="37"/>
  <c r="M147" i="37" s="1"/>
  <c r="L158" i="36" s="1"/>
  <c r="M41" i="37"/>
  <c r="M144" i="37" s="1"/>
  <c r="L155" i="36" s="1"/>
  <c r="M30" i="37"/>
  <c r="M142" i="37" s="1"/>
  <c r="L153" i="36" s="1"/>
  <c r="M19" i="37"/>
  <c r="M141" i="37" s="1"/>
  <c r="L152" i="36" s="1"/>
  <c r="M139" i="37"/>
  <c r="L150" i="36" s="1"/>
  <c r="L23" i="36"/>
  <c r="L12" i="37" s="1"/>
  <c r="J57" i="37"/>
  <c r="J55" i="37"/>
  <c r="J19" i="37"/>
  <c r="I30" i="36" s="1"/>
  <c r="J139" i="37"/>
  <c r="I150" i="36" s="1"/>
  <c r="I23" i="36"/>
  <c r="M146" i="37"/>
  <c r="L157" i="36" s="1"/>
  <c r="J35" i="37"/>
  <c r="J24" i="37"/>
  <c r="J106" i="37"/>
  <c r="J108" i="37" s="1"/>
  <c r="J97" i="37"/>
  <c r="J96" i="37"/>
  <c r="J51" i="37"/>
  <c r="J71" i="37"/>
  <c r="J34" i="37"/>
  <c r="J23" i="37"/>
  <c r="J127" i="37"/>
  <c r="J129" i="37" s="1"/>
  <c r="J70" i="37"/>
  <c r="D151" i="36"/>
  <c r="D140" i="37" s="1"/>
  <c r="J139" i="36"/>
  <c r="H145" i="36" s="1"/>
  <c r="L109" i="36" l="1"/>
  <c r="L98" i="37" s="1"/>
  <c r="L52" i="36"/>
  <c r="L41" i="37" s="1"/>
  <c r="L140" i="36"/>
  <c r="L129" i="37" s="1"/>
  <c r="M112" i="37"/>
  <c r="L123" i="36" s="1"/>
  <c r="L30" i="36"/>
  <c r="L19" i="37" s="1"/>
  <c r="L94" i="36"/>
  <c r="L83" i="37" s="1"/>
  <c r="L96" i="36"/>
  <c r="M153" i="37"/>
  <c r="L164" i="36" s="1"/>
  <c r="L163" i="36"/>
  <c r="L84" i="36"/>
  <c r="L73" i="37" s="1"/>
  <c r="J146" i="37"/>
  <c r="I157" i="36" s="1"/>
  <c r="L142" i="36"/>
  <c r="M164" i="37"/>
  <c r="L175" i="36" s="1"/>
  <c r="M133" i="37"/>
  <c r="L119" i="36"/>
  <c r="L108" i="37" s="1"/>
  <c r="L121" i="36"/>
  <c r="L110" i="37" s="1"/>
  <c r="M159" i="37"/>
  <c r="L170" i="36" s="1"/>
  <c r="M87" i="37"/>
  <c r="L72" i="36"/>
  <c r="L61" i="37" s="1"/>
  <c r="L62" i="36"/>
  <c r="L51" i="37" s="1"/>
  <c r="M63" i="37"/>
  <c r="M149" i="37" s="1"/>
  <c r="L41" i="36"/>
  <c r="L30" i="37" s="1"/>
  <c r="J131" i="37"/>
  <c r="I140" i="36"/>
  <c r="J110" i="37"/>
  <c r="I119" i="36"/>
  <c r="J98" i="37"/>
  <c r="I109" i="36" s="1"/>
  <c r="J85" i="37"/>
  <c r="I94" i="36"/>
  <c r="J73" i="37"/>
  <c r="J61" i="37"/>
  <c r="J148" i="37" s="1"/>
  <c r="I159" i="36" s="1"/>
  <c r="J147" i="37"/>
  <c r="I158" i="36" s="1"/>
  <c r="I62" i="36"/>
  <c r="J41" i="37"/>
  <c r="J144" i="37" s="1"/>
  <c r="I155" i="36" s="1"/>
  <c r="J30" i="37"/>
  <c r="J142" i="37" s="1"/>
  <c r="I153" i="36" s="1"/>
  <c r="J141" i="37"/>
  <c r="I152" i="36" s="1"/>
  <c r="I52" i="36" l="1"/>
  <c r="J158" i="37"/>
  <c r="I169" i="36" s="1"/>
  <c r="M160" i="37"/>
  <c r="L171" i="36" s="1"/>
  <c r="J112" i="37"/>
  <c r="J160" i="37" s="1"/>
  <c r="I171" i="36" s="1"/>
  <c r="L98" i="36"/>
  <c r="L87" i="37" s="1"/>
  <c r="M154" i="37"/>
  <c r="L165" i="36" s="1"/>
  <c r="I84" i="36"/>
  <c r="J152" i="37"/>
  <c r="I163" i="36" s="1"/>
  <c r="I96" i="36"/>
  <c r="J153" i="37"/>
  <c r="I72" i="36"/>
  <c r="I41" i="36"/>
  <c r="M165" i="37"/>
  <c r="L176" i="36" s="1"/>
  <c r="L144" i="36"/>
  <c r="L74" i="36"/>
  <c r="L63" i="37" s="1"/>
  <c r="L160" i="36"/>
  <c r="J133" i="37"/>
  <c r="J164" i="37"/>
  <c r="I175" i="36" s="1"/>
  <c r="I142" i="36"/>
  <c r="J159" i="37"/>
  <c r="I170" i="36" s="1"/>
  <c r="I121" i="36"/>
  <c r="J87" i="37"/>
  <c r="J63" i="37"/>
  <c r="C53" i="38"/>
  <c r="H56" i="38"/>
  <c r="H58" i="38" s="1"/>
  <c r="H50" i="38"/>
  <c r="H52" i="38" s="1"/>
  <c r="H36" i="38"/>
  <c r="H38" i="38" s="1"/>
  <c r="C33" i="38"/>
  <c r="H30" i="38"/>
  <c r="H32" i="38" s="1"/>
  <c r="H40" i="38" s="1"/>
  <c r="H60" i="38" l="1"/>
  <c r="I123" i="36"/>
  <c r="I112" i="37" s="1"/>
  <c r="M169" i="37"/>
  <c r="L180" i="36" s="1"/>
  <c r="J154" i="37"/>
  <c r="I165" i="36" s="1"/>
  <c r="I144" i="36"/>
  <c r="J165" i="37"/>
  <c r="I176" i="36" s="1"/>
  <c r="I98" i="36"/>
  <c r="I164" i="36"/>
  <c r="I74" i="36"/>
  <c r="J149" i="37"/>
  <c r="L112" i="37"/>
  <c r="L85" i="37"/>
  <c r="L18" i="36"/>
  <c r="F12" i="36"/>
  <c r="J169" i="37" l="1"/>
  <c r="I160" i="36"/>
  <c r="L7" i="37"/>
  <c r="L79" i="36"/>
  <c r="L86" i="36" s="1"/>
  <c r="L106" i="36" s="1"/>
  <c r="L111" i="36" s="1"/>
  <c r="L130" i="36" s="1"/>
  <c r="L149" i="36" s="1"/>
  <c r="L162" i="36" s="1"/>
  <c r="L168" i="36" s="1"/>
  <c r="L174" i="36" s="1"/>
  <c r="L179" i="36" s="1"/>
  <c r="E23" i="14"/>
  <c r="I21" i="14"/>
  <c r="I22" i="14"/>
  <c r="I20" i="14"/>
  <c r="H23" i="14"/>
  <c r="G23" i="14"/>
  <c r="F23" i="14"/>
  <c r="I122" i="34"/>
  <c r="I127" i="34" s="1"/>
  <c r="I120" i="34"/>
  <c r="I116" i="34"/>
  <c r="I104" i="34"/>
  <c r="I102" i="34"/>
  <c r="I98" i="34"/>
  <c r="I86" i="34"/>
  <c r="I91" i="34" s="1"/>
  <c r="I84" i="34"/>
  <c r="I80" i="34"/>
  <c r="I68" i="34"/>
  <c r="I66" i="34"/>
  <c r="I62" i="34"/>
  <c r="I29" i="34"/>
  <c r="I26" i="34"/>
  <c r="H24" i="34"/>
  <c r="H25" i="34" s="1"/>
  <c r="H27" i="34" s="1"/>
  <c r="G24" i="34"/>
  <c r="G25" i="34" s="1"/>
  <c r="G27" i="34" s="1"/>
  <c r="F24" i="34"/>
  <c r="F25" i="34" s="1"/>
  <c r="F27" i="34" s="1"/>
  <c r="E24" i="34"/>
  <c r="E25" i="34" s="1"/>
  <c r="E27" i="34" s="1"/>
  <c r="I19" i="34"/>
  <c r="H12" i="34"/>
  <c r="I107" i="34" l="1"/>
  <c r="I109" i="34"/>
  <c r="I72" i="34"/>
  <c r="I73" i="34"/>
  <c r="I71" i="34"/>
  <c r="J170" i="37"/>
  <c r="I180" i="36"/>
  <c r="I108" i="34"/>
  <c r="I24" i="34"/>
  <c r="I25" i="34" s="1"/>
  <c r="I27" i="34" s="1"/>
  <c r="I30" i="34" s="1"/>
  <c r="E32" i="34" s="1"/>
  <c r="I89" i="34"/>
  <c r="I90" i="34"/>
  <c r="I125" i="34"/>
  <c r="I126" i="34"/>
  <c r="E27" i="33"/>
  <c r="H35" i="33"/>
  <c r="E35" i="33"/>
  <c r="E49" i="33" s="1"/>
  <c r="H9" i="33"/>
  <c r="H27" i="33" s="1"/>
  <c r="H49" i="33" l="1"/>
  <c r="H42" i="33"/>
  <c r="B187" i="36"/>
  <c r="F186" i="36"/>
  <c r="I181" i="36"/>
  <c r="J172" i="37"/>
  <c r="I183" i="36" s="1"/>
  <c r="E42" i="33"/>
  <c r="F48" i="10"/>
  <c r="N58" i="10" s="1"/>
  <c r="Y55" i="10" l="1"/>
  <c r="N61" i="10"/>
  <c r="P17" i="10" l="1"/>
  <c r="C17" i="10"/>
  <c r="C46" i="10"/>
  <c r="Q46" i="10"/>
  <c r="V41" i="10"/>
  <c r="T48" i="10" s="1"/>
  <c r="N59" i="10" s="1"/>
  <c r="H41" i="10"/>
  <c r="L58" i="10" l="1"/>
  <c r="W14" i="10"/>
  <c r="L59" i="10" s="1"/>
  <c r="I19" i="14" l="1"/>
  <c r="I23" i="14" s="1"/>
  <c r="I25" i="14" s="1"/>
  <c r="L38" i="31" l="1"/>
  <c r="K38" i="31"/>
  <c r="H59" i="31"/>
  <c r="H58" i="31"/>
  <c r="L160" i="30"/>
  <c r="L159" i="30"/>
  <c r="L161" i="30" s="1"/>
  <c r="D174" i="30" s="1"/>
  <c r="I78" i="30"/>
  <c r="I102" i="30" s="1"/>
  <c r="L117" i="31"/>
  <c r="M117" i="31" s="1"/>
  <c r="K117" i="31"/>
  <c r="L115" i="31"/>
  <c r="M115" i="31" s="1"/>
  <c r="K115" i="31"/>
  <c r="L114" i="31"/>
  <c r="M114" i="31" s="1"/>
  <c r="K114" i="31"/>
  <c r="L113" i="31"/>
  <c r="M113" i="31" s="1"/>
  <c r="K113" i="31"/>
  <c r="L112" i="31"/>
  <c r="M112" i="31" s="1"/>
  <c r="K112" i="31"/>
  <c r="L111" i="31"/>
  <c r="M111" i="31" s="1"/>
  <c r="K111" i="31"/>
  <c r="L110" i="31"/>
  <c r="M110" i="31" s="1"/>
  <c r="K110" i="31"/>
  <c r="L109" i="31"/>
  <c r="K109" i="31"/>
  <c r="L108" i="31"/>
  <c r="K108" i="31"/>
  <c r="L107" i="31"/>
  <c r="M107" i="31" s="1"/>
  <c r="K107" i="31"/>
  <c r="L106" i="31"/>
  <c r="K106" i="31"/>
  <c r="I117" i="31"/>
  <c r="J117" i="31" s="1"/>
  <c r="I115" i="31"/>
  <c r="J115" i="31" s="1"/>
  <c r="I114" i="31"/>
  <c r="J114" i="31" s="1"/>
  <c r="I113" i="31"/>
  <c r="J113" i="31" s="1"/>
  <c r="I112" i="31"/>
  <c r="J112" i="31" s="1"/>
  <c r="I111" i="31"/>
  <c r="J111" i="31" s="1"/>
  <c r="I110" i="31"/>
  <c r="J110" i="31" s="1"/>
  <c r="I109" i="31"/>
  <c r="I108" i="31"/>
  <c r="I107" i="31"/>
  <c r="J107" i="31" s="1"/>
  <c r="I106" i="31"/>
  <c r="L94" i="31"/>
  <c r="L92" i="31"/>
  <c r="M92" i="31" s="1"/>
  <c r="K92" i="31"/>
  <c r="L91" i="31"/>
  <c r="M91" i="31" s="1"/>
  <c r="K91" i="31"/>
  <c r="L90" i="31"/>
  <c r="M90" i="31" s="1"/>
  <c r="K90" i="31"/>
  <c r="L89" i="31"/>
  <c r="M89" i="31" s="1"/>
  <c r="K89" i="31"/>
  <c r="L88" i="31"/>
  <c r="M88" i="31" s="1"/>
  <c r="K88" i="31"/>
  <c r="L87" i="31"/>
  <c r="K87" i="31"/>
  <c r="L72" i="31"/>
  <c r="I94" i="31"/>
  <c r="I92" i="31"/>
  <c r="J92" i="31" s="1"/>
  <c r="I91" i="31"/>
  <c r="J91" i="31" s="1"/>
  <c r="I90" i="31"/>
  <c r="J90" i="31" s="1"/>
  <c r="I89" i="31"/>
  <c r="J89" i="31" s="1"/>
  <c r="I88" i="31"/>
  <c r="J88" i="31" s="1"/>
  <c r="I87" i="31"/>
  <c r="L83" i="31"/>
  <c r="K83" i="31"/>
  <c r="M83" i="31" s="1"/>
  <c r="L82" i="31"/>
  <c r="K82" i="31"/>
  <c r="I83" i="31"/>
  <c r="I82" i="31"/>
  <c r="I72" i="31"/>
  <c r="L70" i="31"/>
  <c r="M70" i="31" s="1"/>
  <c r="K70" i="31"/>
  <c r="L69" i="31"/>
  <c r="M69" i="31" s="1"/>
  <c r="K69" i="31"/>
  <c r="L68" i="31"/>
  <c r="M68" i="31" s="1"/>
  <c r="K68" i="31"/>
  <c r="L67" i="31"/>
  <c r="M67" i="31" s="1"/>
  <c r="K67" i="31"/>
  <c r="L66" i="31"/>
  <c r="M66" i="31" s="1"/>
  <c r="K66" i="31"/>
  <c r="L65" i="31"/>
  <c r="K65" i="31"/>
  <c r="L64" i="31"/>
  <c r="K64" i="31"/>
  <c r="I70" i="31"/>
  <c r="J70" i="31" s="1"/>
  <c r="I69" i="31"/>
  <c r="J69" i="31" s="1"/>
  <c r="I68" i="31"/>
  <c r="J68" i="31" s="1"/>
  <c r="I67" i="31"/>
  <c r="J67" i="31" s="1"/>
  <c r="I66" i="31"/>
  <c r="J66" i="31" s="1"/>
  <c r="I65" i="31"/>
  <c r="I64" i="31"/>
  <c r="L60" i="31"/>
  <c r="M60" i="31" s="1"/>
  <c r="K60" i="31"/>
  <c r="L59" i="31"/>
  <c r="K59" i="31"/>
  <c r="L58" i="31"/>
  <c r="K58" i="31"/>
  <c r="M58" i="31" s="1"/>
  <c r="I60" i="31"/>
  <c r="J60" i="31" s="1"/>
  <c r="I59" i="31"/>
  <c r="I58" i="31"/>
  <c r="L41" i="31"/>
  <c r="M41" i="31" s="1"/>
  <c r="K41" i="31"/>
  <c r="L40" i="31"/>
  <c r="M40" i="31" s="1"/>
  <c r="K40" i="31"/>
  <c r="L39" i="31"/>
  <c r="M39" i="31" s="1"/>
  <c r="K39" i="31"/>
  <c r="L37" i="31"/>
  <c r="M37" i="31" s="1"/>
  <c r="K37" i="31"/>
  <c r="L36" i="31"/>
  <c r="K36" i="31"/>
  <c r="L32" i="31"/>
  <c r="M32" i="31" s="1"/>
  <c r="K32" i="31"/>
  <c r="L31" i="31"/>
  <c r="M31" i="31" s="1"/>
  <c r="K31" i="31"/>
  <c r="L30" i="31"/>
  <c r="M30" i="31" s="1"/>
  <c r="K30" i="31"/>
  <c r="L24" i="31"/>
  <c r="M24" i="31" s="1"/>
  <c r="K24" i="31"/>
  <c r="L20" i="31"/>
  <c r="M20" i="31" s="1"/>
  <c r="K20" i="31"/>
  <c r="L19" i="31"/>
  <c r="M19" i="31" s="1"/>
  <c r="K19" i="31"/>
  <c r="L18" i="31"/>
  <c r="M18" i="31" s="1"/>
  <c r="K18" i="31"/>
  <c r="L17" i="31"/>
  <c r="M17" i="31" s="1"/>
  <c r="K17" i="31"/>
  <c r="L16" i="31"/>
  <c r="M16" i="31" s="1"/>
  <c r="K16" i="31"/>
  <c r="L15" i="31"/>
  <c r="K15" i="31"/>
  <c r="L14" i="31"/>
  <c r="K14" i="31"/>
  <c r="L10" i="31"/>
  <c r="M10" i="31" s="1"/>
  <c r="K10" i="31"/>
  <c r="L9" i="31"/>
  <c r="M9" i="31" s="1"/>
  <c r="K9" i="31"/>
  <c r="L6" i="31"/>
  <c r="M6" i="31" s="1"/>
  <c r="K6" i="31"/>
  <c r="G131" i="31"/>
  <c r="G127" i="31"/>
  <c r="G128" i="31"/>
  <c r="G129" i="31"/>
  <c r="G126" i="31"/>
  <c r="H6" i="31"/>
  <c r="I6" i="31"/>
  <c r="J6" i="31" s="1"/>
  <c r="H9" i="31"/>
  <c r="I9" i="31"/>
  <c r="J9" i="31" s="1"/>
  <c r="H10" i="31"/>
  <c r="I10" i="31"/>
  <c r="J10" i="31" s="1"/>
  <c r="H14" i="31"/>
  <c r="I14" i="31"/>
  <c r="H15" i="31"/>
  <c r="I15" i="31"/>
  <c r="H16" i="31"/>
  <c r="I16" i="31"/>
  <c r="J16" i="31" s="1"/>
  <c r="H17" i="31"/>
  <c r="I17" i="31"/>
  <c r="H18" i="31"/>
  <c r="I18" i="31"/>
  <c r="J18" i="31" s="1"/>
  <c r="H19" i="31"/>
  <c r="I19" i="31"/>
  <c r="J19" i="31" s="1"/>
  <c r="H20" i="31"/>
  <c r="I20" i="31"/>
  <c r="J20" i="31" s="1"/>
  <c r="H24" i="31"/>
  <c r="I24" i="31"/>
  <c r="J24" i="31" s="1"/>
  <c r="H30" i="31"/>
  <c r="I30" i="31"/>
  <c r="J30" i="31" s="1"/>
  <c r="H31" i="31"/>
  <c r="I31" i="31"/>
  <c r="J31" i="31" s="1"/>
  <c r="H32" i="31"/>
  <c r="I32" i="31"/>
  <c r="H36" i="31"/>
  <c r="I36" i="31"/>
  <c r="H37" i="31"/>
  <c r="I37" i="31"/>
  <c r="J37" i="31" s="1"/>
  <c r="H38" i="31"/>
  <c r="I38" i="31"/>
  <c r="H39" i="31"/>
  <c r="I39" i="31"/>
  <c r="J39" i="31" s="1"/>
  <c r="H40" i="31"/>
  <c r="I40" i="31"/>
  <c r="J40" i="31" s="1"/>
  <c r="H41" i="31"/>
  <c r="I41" i="31"/>
  <c r="J41" i="31" s="1"/>
  <c r="H60" i="31"/>
  <c r="H64" i="31"/>
  <c r="H65" i="31"/>
  <c r="H66" i="31"/>
  <c r="H67" i="31"/>
  <c r="H68" i="31"/>
  <c r="H69" i="31"/>
  <c r="H70" i="31"/>
  <c r="H82" i="31"/>
  <c r="H83" i="31"/>
  <c r="H87" i="31"/>
  <c r="H88" i="31"/>
  <c r="H89" i="31"/>
  <c r="H90" i="31"/>
  <c r="H91" i="31"/>
  <c r="H92" i="31"/>
  <c r="H106" i="31"/>
  <c r="H107" i="31"/>
  <c r="H108" i="31"/>
  <c r="H109" i="31"/>
  <c r="H110" i="31"/>
  <c r="H111" i="31"/>
  <c r="H112" i="31"/>
  <c r="H113" i="31"/>
  <c r="H114" i="31"/>
  <c r="H115" i="31"/>
  <c r="H117" i="31"/>
  <c r="H4" i="31"/>
  <c r="I4" i="31"/>
  <c r="K4" i="31"/>
  <c r="A6" i="31"/>
  <c r="B6" i="31"/>
  <c r="A8" i="31"/>
  <c r="B8" i="31"/>
  <c r="A9" i="31"/>
  <c r="B9" i="31"/>
  <c r="A10" i="31"/>
  <c r="B10" i="31"/>
  <c r="A11" i="31"/>
  <c r="A13" i="31"/>
  <c r="B13" i="31"/>
  <c r="A14" i="31"/>
  <c r="B14" i="31"/>
  <c r="A15" i="31"/>
  <c r="B15" i="31"/>
  <c r="A16" i="31"/>
  <c r="B16" i="31"/>
  <c r="A17" i="31"/>
  <c r="B17" i="31"/>
  <c r="A18" i="31"/>
  <c r="B18" i="31"/>
  <c r="A19" i="31"/>
  <c r="B19" i="31"/>
  <c r="A20" i="31"/>
  <c r="B20" i="31"/>
  <c r="A21" i="31"/>
  <c r="A23" i="31"/>
  <c r="B23" i="31"/>
  <c r="A24" i="31"/>
  <c r="B24" i="31"/>
  <c r="A26" i="31"/>
  <c r="B26" i="31"/>
  <c r="A30" i="31"/>
  <c r="B30" i="31"/>
  <c r="A31" i="31"/>
  <c r="B31" i="31"/>
  <c r="A32" i="31"/>
  <c r="B32" i="31"/>
  <c r="A33" i="31"/>
  <c r="A35" i="31"/>
  <c r="B35" i="31"/>
  <c r="A36" i="31"/>
  <c r="B36" i="31"/>
  <c r="A37" i="31"/>
  <c r="B37" i="31"/>
  <c r="A38" i="31"/>
  <c r="B38" i="31"/>
  <c r="A39" i="31"/>
  <c r="B39" i="31"/>
  <c r="A40" i="31"/>
  <c r="B40" i="31"/>
  <c r="A41" i="31"/>
  <c r="B41" i="31"/>
  <c r="A42" i="31"/>
  <c r="A45" i="31"/>
  <c r="A50" i="31"/>
  <c r="A55" i="31"/>
  <c r="A57" i="31"/>
  <c r="B57" i="31"/>
  <c r="A58" i="31"/>
  <c r="B58" i="31"/>
  <c r="A59" i="31"/>
  <c r="B59" i="31"/>
  <c r="A60" i="31"/>
  <c r="B60" i="31"/>
  <c r="B61" i="31"/>
  <c r="A63" i="31"/>
  <c r="B63" i="31"/>
  <c r="A64" i="31"/>
  <c r="B64" i="31"/>
  <c r="A65" i="31"/>
  <c r="B65" i="31"/>
  <c r="A66" i="31"/>
  <c r="B66" i="31"/>
  <c r="A67" i="31"/>
  <c r="B67" i="31"/>
  <c r="A68" i="31"/>
  <c r="B68" i="31"/>
  <c r="A69" i="31"/>
  <c r="B69" i="31"/>
  <c r="A70" i="31"/>
  <c r="B70" i="31"/>
  <c r="A71" i="31"/>
  <c r="B71" i="31"/>
  <c r="B72" i="31"/>
  <c r="A73" i="31"/>
  <c r="B73" i="31"/>
  <c r="A76" i="31"/>
  <c r="A79" i="31"/>
  <c r="A81" i="31"/>
  <c r="B81" i="31"/>
  <c r="A82" i="31"/>
  <c r="B82" i="31"/>
  <c r="A83" i="31"/>
  <c r="B83" i="31"/>
  <c r="B84" i="31"/>
  <c r="A86" i="31"/>
  <c r="B86" i="31"/>
  <c r="A87" i="31"/>
  <c r="B87" i="31"/>
  <c r="A88" i="31"/>
  <c r="B88" i="31"/>
  <c r="A89" i="31"/>
  <c r="B89" i="31"/>
  <c r="A90" i="31"/>
  <c r="B90" i="31"/>
  <c r="A91" i="31"/>
  <c r="B91" i="31"/>
  <c r="A92" i="31"/>
  <c r="B92" i="31"/>
  <c r="A93" i="31"/>
  <c r="B93" i="31"/>
  <c r="B94" i="31"/>
  <c r="A95" i="31"/>
  <c r="B95" i="31"/>
  <c r="A98" i="31"/>
  <c r="A101" i="31"/>
  <c r="A103"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20" i="31"/>
  <c r="A5" i="31"/>
  <c r="M104" i="30"/>
  <c r="J104" i="30"/>
  <c r="M103" i="30"/>
  <c r="J103" i="30"/>
  <c r="M38" i="30"/>
  <c r="M34" i="30"/>
  <c r="M33" i="30"/>
  <c r="M32" i="30"/>
  <c r="M31" i="30"/>
  <c r="M30" i="30"/>
  <c r="M29" i="30"/>
  <c r="M28" i="30"/>
  <c r="M24" i="30"/>
  <c r="M23" i="30"/>
  <c r="M20" i="30"/>
  <c r="M55" i="30"/>
  <c r="M52" i="30"/>
  <c r="M51" i="30"/>
  <c r="M50" i="30"/>
  <c r="M46" i="30"/>
  <c r="M45" i="30"/>
  <c r="M44" i="30"/>
  <c r="M91" i="30"/>
  <c r="J91" i="30"/>
  <c r="M90" i="30"/>
  <c r="J90" i="30"/>
  <c r="M89" i="30"/>
  <c r="J89" i="30"/>
  <c r="M88" i="30"/>
  <c r="J88" i="30"/>
  <c r="M87" i="30"/>
  <c r="J87" i="30"/>
  <c r="M86" i="30"/>
  <c r="J86" i="30"/>
  <c r="K57" i="30" l="1"/>
  <c r="M59" i="31"/>
  <c r="M61" i="31" s="1"/>
  <c r="L82" i="30" s="1"/>
  <c r="M87" i="31"/>
  <c r="J106" i="31"/>
  <c r="M106" i="31"/>
  <c r="J58" i="31"/>
  <c r="M38" i="31"/>
  <c r="J65" i="31"/>
  <c r="M64" i="31"/>
  <c r="M82" i="31"/>
  <c r="M84" i="31" s="1"/>
  <c r="L105" i="30" s="1"/>
  <c r="M109" i="31"/>
  <c r="J109" i="31"/>
  <c r="M11" i="31"/>
  <c r="L25" i="30" s="1"/>
  <c r="J83" i="31"/>
  <c r="M108" i="31"/>
  <c r="J11" i="31"/>
  <c r="I25" i="30" s="1"/>
  <c r="J38" i="31"/>
  <c r="J108" i="31"/>
  <c r="M33" i="31"/>
  <c r="L47" i="30" s="1"/>
  <c r="J59" i="31"/>
  <c r="J64" i="31"/>
  <c r="M36" i="31"/>
  <c r="M65" i="31"/>
  <c r="J14" i="31"/>
  <c r="M14" i="31"/>
  <c r="M15" i="31"/>
  <c r="M93" i="31"/>
  <c r="L114" i="30" s="1"/>
  <c r="J87" i="31"/>
  <c r="J93" i="31" s="1"/>
  <c r="J95" i="31" s="1"/>
  <c r="I116" i="30" s="1"/>
  <c r="J36" i="31"/>
  <c r="J33" i="30"/>
  <c r="J82" i="31"/>
  <c r="J32" i="31"/>
  <c r="J33" i="31" s="1"/>
  <c r="I47" i="30" s="1"/>
  <c r="J17" i="31"/>
  <c r="J15" i="31"/>
  <c r="B168" i="30"/>
  <c r="M138" i="30"/>
  <c r="J138" i="30"/>
  <c r="M136" i="30"/>
  <c r="J136" i="30"/>
  <c r="M135" i="30"/>
  <c r="J135" i="30"/>
  <c r="M134" i="30"/>
  <c r="J134" i="30"/>
  <c r="M133" i="30"/>
  <c r="J133" i="30"/>
  <c r="M132" i="30"/>
  <c r="J132" i="30"/>
  <c r="M131" i="30"/>
  <c r="J131" i="30"/>
  <c r="M130" i="30"/>
  <c r="J130" i="30"/>
  <c r="M129" i="30"/>
  <c r="J129" i="30"/>
  <c r="M128" i="30"/>
  <c r="J128" i="30"/>
  <c r="M127" i="30"/>
  <c r="J127" i="30"/>
  <c r="M113" i="30"/>
  <c r="J113" i="30"/>
  <c r="M112" i="30"/>
  <c r="J112" i="30"/>
  <c r="M111" i="30"/>
  <c r="J111" i="30"/>
  <c r="M110" i="30"/>
  <c r="J110" i="30"/>
  <c r="M109" i="30"/>
  <c r="J109" i="30"/>
  <c r="M108" i="30"/>
  <c r="J108" i="30"/>
  <c r="M85" i="30"/>
  <c r="J85" i="30"/>
  <c r="M81" i="30"/>
  <c r="J81" i="30"/>
  <c r="M80" i="30"/>
  <c r="J80" i="30"/>
  <c r="M79" i="30"/>
  <c r="J79" i="30"/>
  <c r="J55" i="30"/>
  <c r="J52" i="30"/>
  <c r="J51" i="30"/>
  <c r="J50" i="30"/>
  <c r="J46" i="30"/>
  <c r="J45" i="30"/>
  <c r="J44" i="30"/>
  <c r="J38" i="30"/>
  <c r="J34" i="30"/>
  <c r="J32" i="30"/>
  <c r="J31" i="30"/>
  <c r="J30" i="30"/>
  <c r="J29" i="30"/>
  <c r="J28" i="30"/>
  <c r="J24" i="30"/>
  <c r="J23" i="30"/>
  <c r="J20" i="30"/>
  <c r="L18" i="30"/>
  <c r="H57" i="30" l="1"/>
  <c r="J61" i="31"/>
  <c r="I82" i="30" s="1"/>
  <c r="M42" i="31"/>
  <c r="L56" i="30" s="1"/>
  <c r="J71" i="31"/>
  <c r="I92" i="30" s="1"/>
  <c r="J116" i="31"/>
  <c r="J120" i="31" s="1"/>
  <c r="J129" i="31" s="1"/>
  <c r="I148" i="30" s="1"/>
  <c r="M71" i="31"/>
  <c r="L92" i="30" s="1"/>
  <c r="M116" i="31"/>
  <c r="L137" i="30" s="1"/>
  <c r="J42" i="31"/>
  <c r="I56" i="30" s="1"/>
  <c r="J84" i="31"/>
  <c r="I105" i="30" s="1"/>
  <c r="K139" i="30"/>
  <c r="M21" i="31"/>
  <c r="L35" i="30" s="1"/>
  <c r="H139" i="30"/>
  <c r="M95" i="31"/>
  <c r="I114" i="30"/>
  <c r="J21" i="31"/>
  <c r="I35" i="30" s="1"/>
  <c r="B169" i="30"/>
  <c r="L4" i="31"/>
  <c r="L78" i="30"/>
  <c r="L102" i="30" s="1"/>
  <c r="H117" i="30"/>
  <c r="K117" i="30"/>
  <c r="K95" i="30"/>
  <c r="H95" i="30"/>
  <c r="I174" i="30"/>
  <c r="M92" i="29"/>
  <c r="M45" i="31" l="1"/>
  <c r="M126" i="31" s="1"/>
  <c r="L145" i="30" s="1"/>
  <c r="J73" i="31"/>
  <c r="I94" i="30" s="1"/>
  <c r="I137" i="30"/>
  <c r="N164" i="30" s="1"/>
  <c r="M120" i="31"/>
  <c r="L141" i="30" s="1"/>
  <c r="M73" i="31"/>
  <c r="L94" i="30" s="1"/>
  <c r="J98" i="31"/>
  <c r="I141" i="30"/>
  <c r="M98" i="31"/>
  <c r="M128" i="31" s="1"/>
  <c r="L116" i="30"/>
  <c r="J45" i="31"/>
  <c r="J126" i="31" s="1"/>
  <c r="I145" i="30" s="1"/>
  <c r="C97" i="29"/>
  <c r="M76" i="31" l="1"/>
  <c r="L97" i="30" s="1"/>
  <c r="L59" i="30"/>
  <c r="J76" i="31"/>
  <c r="J127" i="31" s="1"/>
  <c r="I146" i="30" s="1"/>
  <c r="I119" i="30"/>
  <c r="J128" i="31"/>
  <c r="I147" i="30" s="1"/>
  <c r="M129" i="31"/>
  <c r="L148" i="30" s="1"/>
  <c r="L147" i="30"/>
  <c r="L119" i="30"/>
  <c r="I59" i="30"/>
  <c r="L27" i="29"/>
  <c r="M127" i="31" l="1"/>
  <c r="L146" i="30" s="1"/>
  <c r="I97" i="30"/>
  <c r="J131" i="31"/>
  <c r="I151" i="30" s="1"/>
  <c r="L89" i="29"/>
  <c r="L74" i="29"/>
  <c r="M131" i="31" l="1"/>
  <c r="L151" i="30" s="1"/>
  <c r="D168" i="30"/>
  <c r="I168" i="30" s="1"/>
  <c r="E103" i="29"/>
  <c r="I82" i="29"/>
  <c r="I81" i="29"/>
  <c r="I80" i="29"/>
  <c r="E82" i="29"/>
  <c r="I66" i="29"/>
  <c r="I65" i="29"/>
  <c r="I64" i="29"/>
  <c r="I47" i="29"/>
  <c r="I46" i="29"/>
  <c r="I45" i="29"/>
  <c r="I36" i="29"/>
  <c r="I35" i="29"/>
  <c r="I34" i="29"/>
  <c r="I12" i="29"/>
  <c r="L12" i="29" s="1"/>
  <c r="I13" i="29"/>
  <c r="I14" i="29"/>
  <c r="C18" i="29"/>
  <c r="E14" i="29"/>
  <c r="BH23" i="1"/>
  <c r="L22" i="29"/>
  <c r="Q169" i="30" l="1"/>
  <c r="Q173" i="30"/>
  <c r="Q171" i="30"/>
  <c r="Q170" i="30"/>
  <c r="N165" i="30"/>
  <c r="O165" i="30" s="1"/>
  <c r="N166" i="30" s="1"/>
  <c r="K166" i="30" s="1"/>
  <c r="D169" i="30"/>
  <c r="I169" i="30" s="1"/>
  <c r="N104" i="29"/>
  <c r="I103" i="29"/>
  <c r="I102" i="29"/>
  <c r="L95" i="29"/>
  <c r="C98" i="29" s="1"/>
  <c r="L94" i="29"/>
  <c r="C86" i="29"/>
  <c r="C85" i="29"/>
  <c r="L82" i="29"/>
  <c r="L81" i="29"/>
  <c r="L80" i="29"/>
  <c r="C84" i="29" s="1"/>
  <c r="M71" i="29"/>
  <c r="M70" i="29"/>
  <c r="M72" i="29" s="1"/>
  <c r="K59" i="29" s="1"/>
  <c r="C64" i="29" s="1"/>
  <c r="C69" i="29" s="1"/>
  <c r="C66" i="29"/>
  <c r="K66" i="29" s="1"/>
  <c r="C65" i="29"/>
  <c r="K65" i="29" s="1"/>
  <c r="C51" i="29"/>
  <c r="C50" i="29"/>
  <c r="L47" i="29"/>
  <c r="L46" i="29"/>
  <c r="L45" i="29"/>
  <c r="C49" i="29" s="1"/>
  <c r="L36" i="29"/>
  <c r="L35" i="29"/>
  <c r="L34" i="29"/>
  <c r="L31" i="29"/>
  <c r="L30" i="29"/>
  <c r="L29" i="29"/>
  <c r="C39" i="29" s="1"/>
  <c r="L28" i="29"/>
  <c r="C19" i="29"/>
  <c r="L14" i="29"/>
  <c r="L13" i="29"/>
  <c r="C17" i="29"/>
  <c r="L11" i="29"/>
  <c r="C16" i="29" s="1"/>
  <c r="L7" i="29"/>
  <c r="L165" i="30" l="1"/>
  <c r="D170" i="30"/>
  <c r="I170" i="30" s="1"/>
  <c r="C54" i="29"/>
  <c r="K64" i="29"/>
  <c r="C68" i="29" s="1"/>
  <c r="C70" i="29"/>
  <c r="C22" i="29"/>
  <c r="M22" i="29" s="1"/>
  <c r="C89" i="29"/>
  <c r="M89" i="29" s="1"/>
  <c r="L54" i="29"/>
  <c r="E60" i="1"/>
  <c r="M54" i="29" l="1"/>
  <c r="C74" i="29"/>
  <c r="M74" i="29" s="1"/>
  <c r="G6" i="28"/>
  <c r="D106" i="29" l="1"/>
  <c r="G6" i="27"/>
  <c r="E6" i="27"/>
  <c r="G8" i="28" l="1"/>
  <c r="E6" i="28"/>
  <c r="E8" i="28" s="1"/>
  <c r="G4" i="28"/>
  <c r="G15" i="27"/>
  <c r="E15" i="27"/>
  <c r="G13" i="27"/>
  <c r="G8" i="27"/>
  <c r="E8" i="27"/>
  <c r="G4" i="27"/>
  <c r="G9" i="27" l="1"/>
  <c r="G11" i="27" s="1"/>
  <c r="G9" i="28"/>
  <c r="G16" i="27"/>
  <c r="G18" i="27" s="1"/>
  <c r="G109" i="26"/>
  <c r="G107" i="26"/>
  <c r="G106" i="26"/>
  <c r="A105" i="26"/>
  <c r="B103" i="26"/>
  <c r="A103" i="26"/>
  <c r="L102" i="26"/>
  <c r="M102" i="26" s="1"/>
  <c r="K102" i="26"/>
  <c r="I102" i="26"/>
  <c r="J102" i="26" s="1"/>
  <c r="H102" i="26"/>
  <c r="B102" i="26"/>
  <c r="A102" i="26"/>
  <c r="B101" i="26"/>
  <c r="A101" i="26"/>
  <c r="B100" i="26"/>
  <c r="A100" i="26"/>
  <c r="L99" i="26"/>
  <c r="M99" i="26" s="1"/>
  <c r="K99" i="26"/>
  <c r="I99" i="26"/>
  <c r="J99" i="26" s="1"/>
  <c r="H99" i="26"/>
  <c r="B99" i="26"/>
  <c r="A99" i="26"/>
  <c r="L98" i="26"/>
  <c r="M98" i="26" s="1"/>
  <c r="K98" i="26"/>
  <c r="I98" i="26"/>
  <c r="J98" i="26" s="1"/>
  <c r="H98" i="26"/>
  <c r="B98" i="26"/>
  <c r="A98" i="26"/>
  <c r="L97" i="26"/>
  <c r="M97" i="26" s="1"/>
  <c r="K97" i="26"/>
  <c r="I97" i="26"/>
  <c r="J97" i="26" s="1"/>
  <c r="H97" i="26"/>
  <c r="B97" i="26"/>
  <c r="A97" i="26"/>
  <c r="L96" i="26"/>
  <c r="M96" i="26" s="1"/>
  <c r="K96" i="26"/>
  <c r="I96" i="26"/>
  <c r="J96" i="26" s="1"/>
  <c r="H96" i="26"/>
  <c r="B96" i="26"/>
  <c r="A96" i="26"/>
  <c r="L95" i="26"/>
  <c r="M95" i="26" s="1"/>
  <c r="K95" i="26"/>
  <c r="I95" i="26"/>
  <c r="J95" i="26" s="1"/>
  <c r="H95" i="26"/>
  <c r="B95" i="26"/>
  <c r="A95" i="26"/>
  <c r="L94" i="26"/>
  <c r="M94" i="26" s="1"/>
  <c r="K94" i="26"/>
  <c r="I94" i="26"/>
  <c r="J94" i="26" s="1"/>
  <c r="H94" i="26"/>
  <c r="B94" i="26"/>
  <c r="A94" i="26"/>
  <c r="L93" i="26"/>
  <c r="K93" i="26"/>
  <c r="I93" i="26"/>
  <c r="H93" i="26"/>
  <c r="B93" i="26"/>
  <c r="A93" i="26"/>
  <c r="L92" i="26"/>
  <c r="K92" i="26"/>
  <c r="I92" i="26"/>
  <c r="H92" i="26"/>
  <c r="B92" i="26"/>
  <c r="A92" i="26"/>
  <c r="L91" i="26"/>
  <c r="M91" i="26" s="1"/>
  <c r="K91" i="26"/>
  <c r="I91" i="26"/>
  <c r="J91" i="26" s="1"/>
  <c r="H91" i="26"/>
  <c r="B91" i="26"/>
  <c r="A91" i="26"/>
  <c r="L90" i="26"/>
  <c r="K90" i="26"/>
  <c r="I90" i="26"/>
  <c r="H90" i="26"/>
  <c r="B90" i="26"/>
  <c r="A90" i="26"/>
  <c r="F89" i="26"/>
  <c r="E89" i="26"/>
  <c r="A89" i="26"/>
  <c r="B87" i="26"/>
  <c r="A87" i="26"/>
  <c r="B86" i="26"/>
  <c r="A86" i="26"/>
  <c r="L85" i="26"/>
  <c r="M85" i="26" s="1"/>
  <c r="K85" i="26"/>
  <c r="I85" i="26"/>
  <c r="J85" i="26" s="1"/>
  <c r="H85" i="26"/>
  <c r="B85" i="26"/>
  <c r="A85" i="26"/>
  <c r="L84" i="26"/>
  <c r="M84" i="26" s="1"/>
  <c r="K84" i="26"/>
  <c r="I84" i="26"/>
  <c r="J84" i="26" s="1"/>
  <c r="H84" i="26"/>
  <c r="B84" i="26"/>
  <c r="A84" i="26"/>
  <c r="L83" i="26"/>
  <c r="M83" i="26" s="1"/>
  <c r="K83" i="26"/>
  <c r="I83" i="26"/>
  <c r="J83" i="26" s="1"/>
  <c r="H83" i="26"/>
  <c r="B83" i="26"/>
  <c r="A83" i="26"/>
  <c r="L82" i="26"/>
  <c r="M82" i="26" s="1"/>
  <c r="K82" i="26"/>
  <c r="I82" i="26"/>
  <c r="J82" i="26" s="1"/>
  <c r="H82" i="26"/>
  <c r="B82" i="26"/>
  <c r="A82" i="26"/>
  <c r="L81" i="26"/>
  <c r="M81" i="26" s="1"/>
  <c r="K81" i="26"/>
  <c r="I81" i="26"/>
  <c r="J81" i="26" s="1"/>
  <c r="H81" i="26"/>
  <c r="B81" i="26"/>
  <c r="A81" i="26"/>
  <c r="L80" i="26"/>
  <c r="K80" i="26"/>
  <c r="I80" i="26"/>
  <c r="H80" i="26"/>
  <c r="B80" i="26"/>
  <c r="A80" i="26"/>
  <c r="F79" i="26"/>
  <c r="E79" i="26"/>
  <c r="A79" i="26"/>
  <c r="B77" i="26"/>
  <c r="A77" i="26"/>
  <c r="B76" i="26"/>
  <c r="A76" i="26"/>
  <c r="L75" i="26"/>
  <c r="M75" i="26" s="1"/>
  <c r="K75" i="26"/>
  <c r="I75" i="26"/>
  <c r="J75" i="26" s="1"/>
  <c r="H75" i="26"/>
  <c r="B75" i="26"/>
  <c r="A75" i="26"/>
  <c r="L74" i="26"/>
  <c r="M74" i="26" s="1"/>
  <c r="K74" i="26"/>
  <c r="I74" i="26"/>
  <c r="H74" i="26"/>
  <c r="B74" i="26"/>
  <c r="A74" i="26"/>
  <c r="L73" i="26"/>
  <c r="M73" i="26" s="1"/>
  <c r="K73" i="26"/>
  <c r="I73" i="26"/>
  <c r="J73" i="26" s="1"/>
  <c r="H73" i="26"/>
  <c r="B73" i="26"/>
  <c r="A73" i="26"/>
  <c r="L72" i="26"/>
  <c r="M72" i="26" s="1"/>
  <c r="K72" i="26"/>
  <c r="I72" i="26"/>
  <c r="J72" i="26" s="1"/>
  <c r="H72" i="26"/>
  <c r="B72" i="26"/>
  <c r="A72" i="26"/>
  <c r="L71" i="26"/>
  <c r="M71" i="26" s="1"/>
  <c r="K71" i="26"/>
  <c r="I71" i="26"/>
  <c r="J71" i="26" s="1"/>
  <c r="H71" i="26"/>
  <c r="B71" i="26"/>
  <c r="A71" i="26"/>
  <c r="L70" i="26"/>
  <c r="K70" i="26"/>
  <c r="I70" i="26"/>
  <c r="H70" i="26"/>
  <c r="B70" i="26"/>
  <c r="A70" i="26"/>
  <c r="L69" i="26"/>
  <c r="K69" i="26"/>
  <c r="I69" i="26"/>
  <c r="H69" i="26"/>
  <c r="B69" i="26"/>
  <c r="A69" i="26"/>
  <c r="K68" i="26"/>
  <c r="H68" i="26"/>
  <c r="F68" i="26"/>
  <c r="E68" i="26"/>
  <c r="A68" i="26"/>
  <c r="G66" i="26"/>
  <c r="L64" i="26"/>
  <c r="K64" i="26"/>
  <c r="I64" i="26"/>
  <c r="H64" i="26"/>
  <c r="B64" i="26"/>
  <c r="A64" i="26"/>
  <c r="L63" i="26"/>
  <c r="K63" i="26"/>
  <c r="I63" i="26"/>
  <c r="H63" i="26"/>
  <c r="B63" i="26"/>
  <c r="A63" i="26"/>
  <c r="A62" i="26"/>
  <c r="L60" i="26"/>
  <c r="M60" i="26" s="1"/>
  <c r="K60" i="26"/>
  <c r="I60" i="26"/>
  <c r="J60" i="26" s="1"/>
  <c r="H60" i="26"/>
  <c r="B60" i="26"/>
  <c r="A60" i="26"/>
  <c r="L59" i="26"/>
  <c r="K59" i="26"/>
  <c r="I59" i="26"/>
  <c r="H59" i="26"/>
  <c r="B59" i="26"/>
  <c r="A59" i="26"/>
  <c r="L58" i="26"/>
  <c r="K58" i="26"/>
  <c r="I58" i="26"/>
  <c r="H58" i="26"/>
  <c r="B58" i="26"/>
  <c r="A58" i="26"/>
  <c r="A57" i="26"/>
  <c r="L55" i="26"/>
  <c r="M55" i="26" s="1"/>
  <c r="K55" i="26"/>
  <c r="I55" i="26"/>
  <c r="J55" i="26" s="1"/>
  <c r="H55" i="26"/>
  <c r="B55" i="26"/>
  <c r="A55" i="26"/>
  <c r="L54" i="26"/>
  <c r="M54" i="26" s="1"/>
  <c r="K54" i="26"/>
  <c r="I54" i="26"/>
  <c r="J54" i="26" s="1"/>
  <c r="H54" i="26"/>
  <c r="B54" i="26"/>
  <c r="A54" i="26"/>
  <c r="L53" i="26"/>
  <c r="M53" i="26" s="1"/>
  <c r="K53" i="26"/>
  <c r="I53" i="26"/>
  <c r="J53" i="26" s="1"/>
  <c r="H53" i="26"/>
  <c r="B53" i="26"/>
  <c r="A53" i="26"/>
  <c r="L52" i="26"/>
  <c r="K52" i="26"/>
  <c r="I52" i="26"/>
  <c r="H52" i="26"/>
  <c r="B52" i="26"/>
  <c r="A52" i="26"/>
  <c r="L51" i="26"/>
  <c r="M51" i="26" s="1"/>
  <c r="K51" i="26"/>
  <c r="I51" i="26"/>
  <c r="J51" i="26" s="1"/>
  <c r="H51" i="26"/>
  <c r="B51" i="26"/>
  <c r="A51" i="26"/>
  <c r="A50" i="26"/>
  <c r="L48" i="26"/>
  <c r="M48" i="26" s="1"/>
  <c r="K48" i="26"/>
  <c r="I48" i="26"/>
  <c r="J48" i="26" s="1"/>
  <c r="H48" i="26"/>
  <c r="B48" i="26"/>
  <c r="A48" i="26"/>
  <c r="L47" i="26"/>
  <c r="M47" i="26" s="1"/>
  <c r="K47" i="26"/>
  <c r="I47" i="26"/>
  <c r="J47" i="26" s="1"/>
  <c r="H47" i="26"/>
  <c r="B47" i="26"/>
  <c r="A47" i="26"/>
  <c r="L46" i="26"/>
  <c r="M46" i="26" s="1"/>
  <c r="K46" i="26"/>
  <c r="I46" i="26"/>
  <c r="J46" i="26" s="1"/>
  <c r="H46" i="26"/>
  <c r="B46" i="26"/>
  <c r="A46" i="26"/>
  <c r="L45" i="26"/>
  <c r="M45" i="26" s="1"/>
  <c r="K45" i="26"/>
  <c r="I45" i="26"/>
  <c r="J45" i="26" s="1"/>
  <c r="H45" i="26"/>
  <c r="B45" i="26"/>
  <c r="A45" i="26"/>
  <c r="A44" i="26"/>
  <c r="L42" i="26"/>
  <c r="K42" i="26"/>
  <c r="I42" i="26"/>
  <c r="J42" i="26" s="1"/>
  <c r="H42" i="26"/>
  <c r="B42" i="26"/>
  <c r="A42" i="26"/>
  <c r="A41" i="26"/>
  <c r="L39" i="26"/>
  <c r="K39" i="26"/>
  <c r="I39" i="26"/>
  <c r="H39" i="26"/>
  <c r="B39" i="26"/>
  <c r="A39" i="26"/>
  <c r="A38" i="26"/>
  <c r="L36" i="26"/>
  <c r="K36" i="26"/>
  <c r="I36" i="26"/>
  <c r="H36" i="26"/>
  <c r="B36" i="26"/>
  <c r="A36" i="26"/>
  <c r="A35" i="26"/>
  <c r="L33" i="26"/>
  <c r="M33" i="26" s="1"/>
  <c r="K33" i="26"/>
  <c r="I33" i="26"/>
  <c r="J33" i="26" s="1"/>
  <c r="H33" i="26"/>
  <c r="B33" i="26"/>
  <c r="A33" i="26"/>
  <c r="L32" i="26"/>
  <c r="M32" i="26" s="1"/>
  <c r="K32" i="26"/>
  <c r="I32" i="26"/>
  <c r="J32" i="26" s="1"/>
  <c r="H32" i="26"/>
  <c r="B32" i="26"/>
  <c r="A32" i="26"/>
  <c r="L31" i="26"/>
  <c r="M31" i="26" s="1"/>
  <c r="K31" i="26"/>
  <c r="I31" i="26"/>
  <c r="J31" i="26" s="1"/>
  <c r="H31" i="26"/>
  <c r="B31" i="26"/>
  <c r="A31" i="26"/>
  <c r="L30" i="26"/>
  <c r="K30" i="26"/>
  <c r="I30" i="26"/>
  <c r="J30" i="26" s="1"/>
  <c r="H30" i="26"/>
  <c r="B30" i="26"/>
  <c r="A30" i="26"/>
  <c r="L29" i="26"/>
  <c r="M29" i="26" s="1"/>
  <c r="K29" i="26"/>
  <c r="I29" i="26"/>
  <c r="J29" i="26" s="1"/>
  <c r="H29" i="26"/>
  <c r="B29" i="26"/>
  <c r="A29" i="26"/>
  <c r="L28" i="26"/>
  <c r="K28" i="26"/>
  <c r="I28" i="26"/>
  <c r="H28" i="26"/>
  <c r="B28" i="26"/>
  <c r="A28" i="26"/>
  <c r="A27" i="26"/>
  <c r="L25" i="26"/>
  <c r="M25" i="26" s="1"/>
  <c r="K25" i="26"/>
  <c r="I25" i="26"/>
  <c r="H25" i="26"/>
  <c r="B25" i="26"/>
  <c r="A25" i="26"/>
  <c r="L24" i="26"/>
  <c r="M24" i="26" s="1"/>
  <c r="K24" i="26"/>
  <c r="I24" i="26"/>
  <c r="J24" i="26" s="1"/>
  <c r="H24" i="26"/>
  <c r="B24" i="26"/>
  <c r="A24" i="26"/>
  <c r="A23" i="26"/>
  <c r="L21" i="26"/>
  <c r="M21" i="26" s="1"/>
  <c r="K21" i="26"/>
  <c r="I21" i="26"/>
  <c r="J21" i="26" s="1"/>
  <c r="H21" i="26"/>
  <c r="B21" i="26"/>
  <c r="A21" i="26"/>
  <c r="L20" i="26"/>
  <c r="M20" i="26" s="1"/>
  <c r="K20" i="26"/>
  <c r="I20" i="26"/>
  <c r="J20" i="26" s="1"/>
  <c r="H20" i="26"/>
  <c r="B20" i="26"/>
  <c r="A20" i="26"/>
  <c r="A19" i="26"/>
  <c r="L17" i="26"/>
  <c r="K17" i="26"/>
  <c r="I17" i="26"/>
  <c r="H17" i="26"/>
  <c r="B17" i="26"/>
  <c r="A17" i="26"/>
  <c r="L16" i="26"/>
  <c r="K16" i="26"/>
  <c r="I16" i="26"/>
  <c r="H16" i="26"/>
  <c r="B16" i="26"/>
  <c r="A16" i="26"/>
  <c r="L15" i="26"/>
  <c r="M15" i="26" s="1"/>
  <c r="K15" i="26"/>
  <c r="I15" i="26"/>
  <c r="J15" i="26" s="1"/>
  <c r="H15" i="26"/>
  <c r="B15" i="26"/>
  <c r="A15" i="26"/>
  <c r="L14" i="26"/>
  <c r="M14" i="26" s="1"/>
  <c r="K14" i="26"/>
  <c r="I14" i="26"/>
  <c r="J14" i="26" s="1"/>
  <c r="H14" i="26"/>
  <c r="B14" i="26"/>
  <c r="A14" i="26"/>
  <c r="L13" i="26"/>
  <c r="K13" i="26"/>
  <c r="I13" i="26"/>
  <c r="H13" i="26"/>
  <c r="B13" i="26"/>
  <c r="A13" i="26"/>
  <c r="L12" i="26"/>
  <c r="M12" i="26" s="1"/>
  <c r="K12" i="26"/>
  <c r="I12" i="26"/>
  <c r="J12" i="26" s="1"/>
  <c r="H12" i="26"/>
  <c r="B12" i="26"/>
  <c r="A12" i="26"/>
  <c r="L11" i="26"/>
  <c r="K11" i="26"/>
  <c r="M11" i="26" s="1"/>
  <c r="I11" i="26"/>
  <c r="H11" i="26"/>
  <c r="B11" i="26"/>
  <c r="A11" i="26"/>
  <c r="L10" i="26"/>
  <c r="M10" i="26" s="1"/>
  <c r="K10" i="26"/>
  <c r="I10" i="26"/>
  <c r="J10" i="26" s="1"/>
  <c r="H10" i="26"/>
  <c r="B10" i="26"/>
  <c r="A10" i="26"/>
  <c r="L9" i="26"/>
  <c r="M9" i="26" s="1"/>
  <c r="K9" i="26"/>
  <c r="I9" i="26"/>
  <c r="J9" i="26" s="1"/>
  <c r="H9" i="26"/>
  <c r="B9" i="26"/>
  <c r="A9" i="26"/>
  <c r="L8" i="26"/>
  <c r="M8" i="26" s="1"/>
  <c r="K8" i="26"/>
  <c r="I8" i="26"/>
  <c r="J8" i="26" s="1"/>
  <c r="H8" i="26"/>
  <c r="B8" i="26"/>
  <c r="A8" i="26"/>
  <c r="L7" i="26"/>
  <c r="K7" i="26"/>
  <c r="I7" i="26"/>
  <c r="J7" i="26" s="1"/>
  <c r="H7" i="26"/>
  <c r="B7" i="26"/>
  <c r="A7" i="26"/>
  <c r="L6" i="26"/>
  <c r="K6" i="26"/>
  <c r="I6" i="26"/>
  <c r="H6" i="26"/>
  <c r="J6" i="26" s="1"/>
  <c r="B6" i="26"/>
  <c r="A6" i="26"/>
  <c r="A5" i="26"/>
  <c r="K4" i="26"/>
  <c r="I4" i="26"/>
  <c r="H4" i="26"/>
  <c r="J74" i="26"/>
  <c r="M42" i="26"/>
  <c r="M39" i="26"/>
  <c r="M30" i="26"/>
  <c r="J25" i="26"/>
  <c r="M7" i="26"/>
  <c r="F161" i="23"/>
  <c r="B159" i="23"/>
  <c r="L152" i="23"/>
  <c r="L151" i="23"/>
  <c r="M134" i="23"/>
  <c r="J134" i="23"/>
  <c r="M131" i="23"/>
  <c r="J131" i="23"/>
  <c r="M130" i="23"/>
  <c r="J130" i="23"/>
  <c r="M129" i="23"/>
  <c r="J129" i="23"/>
  <c r="M128" i="23"/>
  <c r="J128" i="23"/>
  <c r="M127" i="23"/>
  <c r="J127" i="23"/>
  <c r="M126" i="23"/>
  <c r="J126" i="23"/>
  <c r="M125" i="23"/>
  <c r="J125" i="23"/>
  <c r="M124" i="23"/>
  <c r="J124" i="23"/>
  <c r="M123" i="23"/>
  <c r="J123" i="23"/>
  <c r="M122" i="23"/>
  <c r="J122" i="23"/>
  <c r="M117" i="23"/>
  <c r="J117" i="23"/>
  <c r="M116" i="23"/>
  <c r="J116" i="23"/>
  <c r="M115" i="23"/>
  <c r="J115" i="23"/>
  <c r="M114" i="23"/>
  <c r="J114" i="23"/>
  <c r="M113" i="23"/>
  <c r="J113" i="23"/>
  <c r="M112" i="23"/>
  <c r="J112" i="23"/>
  <c r="M107" i="23"/>
  <c r="J107" i="23"/>
  <c r="M106" i="23"/>
  <c r="J106" i="23"/>
  <c r="M105" i="23"/>
  <c r="J105" i="23"/>
  <c r="M104" i="23"/>
  <c r="J104" i="23"/>
  <c r="M103" i="23"/>
  <c r="J103" i="23"/>
  <c r="M102" i="23"/>
  <c r="J102" i="23"/>
  <c r="M101" i="23"/>
  <c r="J101" i="23"/>
  <c r="I100" i="23"/>
  <c r="I68" i="26" s="1"/>
  <c r="M85" i="23"/>
  <c r="J85" i="23"/>
  <c r="M84" i="23"/>
  <c r="J84" i="23"/>
  <c r="M81" i="23"/>
  <c r="J81" i="23"/>
  <c r="M80" i="23"/>
  <c r="J80" i="23"/>
  <c r="M79" i="23"/>
  <c r="J79" i="23"/>
  <c r="M73" i="23"/>
  <c r="J73" i="23"/>
  <c r="M72" i="23"/>
  <c r="J72" i="23"/>
  <c r="M71" i="23"/>
  <c r="J71" i="23"/>
  <c r="M70" i="23"/>
  <c r="J70" i="23"/>
  <c r="M69" i="23"/>
  <c r="J69" i="23"/>
  <c r="M66" i="23"/>
  <c r="J66" i="23"/>
  <c r="M64" i="23"/>
  <c r="J64" i="23"/>
  <c r="M63" i="23"/>
  <c r="J63" i="23"/>
  <c r="M62" i="23"/>
  <c r="J62" i="23"/>
  <c r="M59" i="23"/>
  <c r="J59" i="23"/>
  <c r="M56" i="23"/>
  <c r="J56" i="23"/>
  <c r="M53" i="23"/>
  <c r="J53" i="23"/>
  <c r="M50" i="23"/>
  <c r="J50" i="23"/>
  <c r="M49" i="23"/>
  <c r="J49" i="23"/>
  <c r="M48" i="23"/>
  <c r="J48" i="23"/>
  <c r="M47" i="23"/>
  <c r="J47" i="23"/>
  <c r="M46" i="23"/>
  <c r="J46" i="23"/>
  <c r="M45" i="23"/>
  <c r="J45" i="23"/>
  <c r="M42" i="23"/>
  <c r="J42" i="23"/>
  <c r="M41" i="23"/>
  <c r="J41" i="23"/>
  <c r="M38" i="23"/>
  <c r="J38" i="23"/>
  <c r="M37" i="23"/>
  <c r="J37" i="23"/>
  <c r="M34" i="23"/>
  <c r="J34" i="23"/>
  <c r="M33" i="23"/>
  <c r="J33" i="23"/>
  <c r="M32" i="23"/>
  <c r="J32" i="23"/>
  <c r="M31" i="23"/>
  <c r="J31" i="23"/>
  <c r="M30" i="23"/>
  <c r="J30" i="23"/>
  <c r="M29" i="23"/>
  <c r="J29" i="23"/>
  <c r="M28" i="23"/>
  <c r="J28" i="23"/>
  <c r="M27" i="23"/>
  <c r="J27" i="23"/>
  <c r="M26" i="23"/>
  <c r="J26" i="23"/>
  <c r="M25" i="23"/>
  <c r="J25" i="23"/>
  <c r="M24" i="23"/>
  <c r="J24" i="23"/>
  <c r="M23" i="23"/>
  <c r="J23" i="23"/>
  <c r="L21" i="23"/>
  <c r="L100" i="23" s="1"/>
  <c r="L68" i="26" s="1"/>
  <c r="M64" i="26" l="1"/>
  <c r="J92" i="26"/>
  <c r="J36" i="26"/>
  <c r="J63" i="26"/>
  <c r="J70" i="26"/>
  <c r="J64" i="26"/>
  <c r="J28" i="26"/>
  <c r="J80" i="26"/>
  <c r="J86" i="26" s="1"/>
  <c r="M13" i="26"/>
  <c r="M17" i="26"/>
  <c r="M28" i="26"/>
  <c r="J58" i="26"/>
  <c r="J90" i="26"/>
  <c r="J69" i="26"/>
  <c r="M70" i="26"/>
  <c r="M93" i="26"/>
  <c r="H140" i="23"/>
  <c r="M59" i="26"/>
  <c r="L4" i="26"/>
  <c r="J16" i="26"/>
  <c r="J52" i="26"/>
  <c r="G11" i="28"/>
  <c r="H86" i="23"/>
  <c r="K140" i="23"/>
  <c r="K86" i="23"/>
  <c r="J39" i="26"/>
  <c r="M58" i="26"/>
  <c r="J59" i="26"/>
  <c r="M80" i="26"/>
  <c r="M86" i="26" s="1"/>
  <c r="L153" i="23"/>
  <c r="D165" i="23" s="1"/>
  <c r="I165" i="23" s="1"/>
  <c r="M6" i="26"/>
  <c r="J11" i="26"/>
  <c r="J13" i="26"/>
  <c r="M16" i="26"/>
  <c r="J17" i="26"/>
  <c r="M36" i="26"/>
  <c r="M52" i="26"/>
  <c r="M63" i="26"/>
  <c r="M69" i="26"/>
  <c r="M76" i="26" s="1"/>
  <c r="M90" i="26"/>
  <c r="M92" i="26"/>
  <c r="J93" i="26"/>
  <c r="B160" i="23"/>
  <c r="F10" i="11"/>
  <c r="J76" i="26" l="1"/>
  <c r="J77" i="26" s="1"/>
  <c r="I109" i="23" s="1"/>
  <c r="M100" i="26"/>
  <c r="J100" i="26"/>
  <c r="I132" i="23" s="1"/>
  <c r="M66" i="26"/>
  <c r="L88" i="23" s="1"/>
  <c r="J66" i="26"/>
  <c r="J106" i="26" s="1"/>
  <c r="I138" i="23" s="1"/>
  <c r="I108" i="23"/>
  <c r="M77" i="26"/>
  <c r="L109" i="23" s="1"/>
  <c r="L108" i="23"/>
  <c r="M101" i="26"/>
  <c r="L132" i="23"/>
  <c r="M87" i="26"/>
  <c r="L118" i="23"/>
  <c r="J87" i="26"/>
  <c r="I119" i="23" s="1"/>
  <c r="I118" i="23"/>
  <c r="J101" i="26"/>
  <c r="M106" i="26" l="1"/>
  <c r="L138" i="23" s="1"/>
  <c r="I88" i="23"/>
  <c r="M103" i="26"/>
  <c r="L135" i="23" s="1"/>
  <c r="L133" i="23"/>
  <c r="J103" i="26"/>
  <c r="I133" i="23"/>
  <c r="L119" i="23"/>
  <c r="D96" i="20"/>
  <c r="F95" i="20"/>
  <c r="L74" i="21"/>
  <c r="M74" i="21" s="1"/>
  <c r="K74" i="21"/>
  <c r="I74" i="21"/>
  <c r="J74" i="21" s="1"/>
  <c r="H74" i="21"/>
  <c r="L72" i="21"/>
  <c r="K72" i="21"/>
  <c r="I72" i="21"/>
  <c r="H72" i="21"/>
  <c r="L71" i="21"/>
  <c r="M71" i="21" s="1"/>
  <c r="K71" i="21"/>
  <c r="I71" i="21"/>
  <c r="J71" i="21" s="1"/>
  <c r="H71" i="21"/>
  <c r="L68" i="21"/>
  <c r="M68" i="21" s="1"/>
  <c r="K68" i="21"/>
  <c r="I68" i="21"/>
  <c r="J68" i="21" s="1"/>
  <c r="H68" i="21"/>
  <c r="L70" i="21"/>
  <c r="M70" i="21" s="1"/>
  <c r="K70" i="21"/>
  <c r="I70" i="21"/>
  <c r="J70" i="21" s="1"/>
  <c r="H70" i="21"/>
  <c r="L69" i="21"/>
  <c r="K69" i="21"/>
  <c r="I69" i="21"/>
  <c r="H69" i="21"/>
  <c r="L67" i="21"/>
  <c r="M67" i="21" s="1"/>
  <c r="K67" i="21"/>
  <c r="I67" i="21"/>
  <c r="J67" i="21" s="1"/>
  <c r="H67" i="21"/>
  <c r="L66" i="21"/>
  <c r="M66" i="21" s="1"/>
  <c r="K66" i="21"/>
  <c r="I66" i="21"/>
  <c r="J66" i="21" s="1"/>
  <c r="H66" i="21"/>
  <c r="L65" i="21"/>
  <c r="M65" i="21" s="1"/>
  <c r="K65" i="21"/>
  <c r="I65" i="21"/>
  <c r="J65" i="21" s="1"/>
  <c r="H65" i="21"/>
  <c r="L62" i="21"/>
  <c r="M62" i="21" s="1"/>
  <c r="K62" i="21"/>
  <c r="I62" i="21"/>
  <c r="J62" i="21" s="1"/>
  <c r="H62" i="21"/>
  <c r="L61" i="21"/>
  <c r="M61" i="21" s="1"/>
  <c r="K61" i="21"/>
  <c r="I61" i="21"/>
  <c r="J61" i="21" s="1"/>
  <c r="H61" i="21"/>
  <c r="L60" i="21"/>
  <c r="K60" i="21"/>
  <c r="I60" i="21"/>
  <c r="H60" i="21"/>
  <c r="L59" i="21"/>
  <c r="M59" i="21" s="1"/>
  <c r="K59" i="21"/>
  <c r="I59" i="21"/>
  <c r="J59" i="21" s="1"/>
  <c r="H59" i="21"/>
  <c r="L58" i="21"/>
  <c r="M58" i="21" s="1"/>
  <c r="K58" i="21"/>
  <c r="I58" i="21"/>
  <c r="J58" i="21" s="1"/>
  <c r="H58" i="21"/>
  <c r="L57" i="21"/>
  <c r="M57" i="21" s="1"/>
  <c r="K57" i="21"/>
  <c r="I57" i="21"/>
  <c r="J57" i="21" s="1"/>
  <c r="H57" i="21"/>
  <c r="L56" i="21"/>
  <c r="M56" i="21" s="1"/>
  <c r="K56" i="21"/>
  <c r="I56" i="21"/>
  <c r="J56" i="21" s="1"/>
  <c r="H56" i="21"/>
  <c r="L53" i="21"/>
  <c r="M53" i="21" s="1"/>
  <c r="I53" i="21"/>
  <c r="J53" i="21" s="1"/>
  <c r="K53" i="21"/>
  <c r="H53" i="21"/>
  <c r="L52" i="21"/>
  <c r="M52" i="21" s="1"/>
  <c r="K52" i="21"/>
  <c r="I52" i="21"/>
  <c r="J52" i="21" s="1"/>
  <c r="H52" i="21"/>
  <c r="L51" i="21"/>
  <c r="K51" i="21"/>
  <c r="I51" i="21"/>
  <c r="H51" i="21"/>
  <c r="H49" i="21"/>
  <c r="I49" i="21"/>
  <c r="J49" i="21" s="1"/>
  <c r="K49" i="21"/>
  <c r="L49" i="21"/>
  <c r="M49" i="21" s="1"/>
  <c r="H50" i="21"/>
  <c r="I50" i="21"/>
  <c r="J50" i="21" s="1"/>
  <c r="K50" i="21"/>
  <c r="L50" i="21"/>
  <c r="M50" i="21" s="1"/>
  <c r="L48" i="21"/>
  <c r="M48" i="21" s="1"/>
  <c r="K48" i="21"/>
  <c r="I48" i="21"/>
  <c r="J48" i="21" s="1"/>
  <c r="H48" i="21"/>
  <c r="L47" i="21"/>
  <c r="M47" i="21" s="1"/>
  <c r="K47" i="21"/>
  <c r="I47" i="21"/>
  <c r="J47" i="21" s="1"/>
  <c r="H47" i="21"/>
  <c r="B75" i="21"/>
  <c r="B74" i="21"/>
  <c r="B73" i="21"/>
  <c r="B72" i="21"/>
  <c r="B71" i="21"/>
  <c r="B70" i="21"/>
  <c r="B69" i="21"/>
  <c r="B68" i="21"/>
  <c r="B67" i="21"/>
  <c r="B66" i="21"/>
  <c r="B65" i="21"/>
  <c r="B63" i="21"/>
  <c r="B62" i="21"/>
  <c r="B61" i="21"/>
  <c r="B60" i="21"/>
  <c r="B59" i="21"/>
  <c r="B58" i="21"/>
  <c r="B57" i="21"/>
  <c r="B56" i="21"/>
  <c r="B54" i="21"/>
  <c r="B53" i="21"/>
  <c r="B52" i="21"/>
  <c r="B51" i="21"/>
  <c r="B50" i="21"/>
  <c r="B49" i="21"/>
  <c r="B48" i="21"/>
  <c r="B47" i="21"/>
  <c r="A46" i="21"/>
  <c r="A55" i="21"/>
  <c r="A64" i="21"/>
  <c r="A76" i="21"/>
  <c r="M86" i="20"/>
  <c r="J86" i="20"/>
  <c r="M84" i="20"/>
  <c r="J84" i="20"/>
  <c r="M83" i="20"/>
  <c r="J83" i="20"/>
  <c r="M82" i="20"/>
  <c r="J82" i="20"/>
  <c r="M81" i="20"/>
  <c r="J81" i="20"/>
  <c r="M80" i="20"/>
  <c r="J80" i="20"/>
  <c r="M79" i="20"/>
  <c r="J79" i="20"/>
  <c r="M78" i="20"/>
  <c r="J78" i="20"/>
  <c r="M77" i="20"/>
  <c r="J77" i="20"/>
  <c r="M74" i="20"/>
  <c r="J74" i="20"/>
  <c r="M73" i="20"/>
  <c r="J73" i="20"/>
  <c r="M72" i="20"/>
  <c r="J72" i="20"/>
  <c r="M71" i="20"/>
  <c r="J71" i="20"/>
  <c r="M70" i="20"/>
  <c r="J70" i="20"/>
  <c r="M69" i="20"/>
  <c r="J69" i="20"/>
  <c r="M68" i="20"/>
  <c r="J68" i="20"/>
  <c r="M65" i="20"/>
  <c r="J65" i="20"/>
  <c r="J64" i="20"/>
  <c r="M64" i="20"/>
  <c r="M63" i="20"/>
  <c r="J63" i="20"/>
  <c r="M62" i="20"/>
  <c r="J62" i="20"/>
  <c r="M61" i="20"/>
  <c r="M60" i="20"/>
  <c r="J61" i="20"/>
  <c r="J60" i="20"/>
  <c r="J59" i="20"/>
  <c r="F13" i="20"/>
  <c r="M39" i="20"/>
  <c r="L41" i="21"/>
  <c r="K41" i="21"/>
  <c r="L40" i="21"/>
  <c r="K40" i="21"/>
  <c r="L38" i="21"/>
  <c r="M38" i="21" s="1"/>
  <c r="K38" i="21"/>
  <c r="L37" i="21"/>
  <c r="K37" i="21"/>
  <c r="L36" i="21"/>
  <c r="K36" i="21"/>
  <c r="L34" i="21"/>
  <c r="M34" i="21" s="1"/>
  <c r="K34" i="21"/>
  <c r="L33" i="21"/>
  <c r="M33" i="21" s="1"/>
  <c r="K33" i="21"/>
  <c r="L32" i="21"/>
  <c r="M32" i="21" s="1"/>
  <c r="K32" i="21"/>
  <c r="L31" i="21"/>
  <c r="K31" i="21"/>
  <c r="L30" i="21"/>
  <c r="M30" i="21" s="1"/>
  <c r="K30" i="21"/>
  <c r="L29" i="21"/>
  <c r="K29" i="21"/>
  <c r="L27" i="21"/>
  <c r="M27" i="21" s="1"/>
  <c r="K27" i="21"/>
  <c r="L25" i="21"/>
  <c r="M25" i="21" s="1"/>
  <c r="K25" i="21"/>
  <c r="L24" i="21"/>
  <c r="M24" i="21" s="1"/>
  <c r="K24" i="21"/>
  <c r="L23" i="21"/>
  <c r="M23" i="21" s="1"/>
  <c r="K23" i="21"/>
  <c r="L21" i="21"/>
  <c r="M21" i="21" s="1"/>
  <c r="K21" i="21"/>
  <c r="L19" i="21"/>
  <c r="K19" i="21"/>
  <c r="L18" i="21"/>
  <c r="K18" i="21"/>
  <c r="L17" i="21"/>
  <c r="M17" i="21" s="1"/>
  <c r="K17" i="21"/>
  <c r="L16" i="21"/>
  <c r="M16" i="21" s="1"/>
  <c r="K16" i="21"/>
  <c r="L15" i="21"/>
  <c r="M15" i="21" s="1"/>
  <c r="K15" i="21"/>
  <c r="L14" i="21"/>
  <c r="M14" i="21" s="1"/>
  <c r="K14" i="21"/>
  <c r="L13" i="21"/>
  <c r="M13" i="21" s="1"/>
  <c r="K13" i="21"/>
  <c r="L12" i="21"/>
  <c r="K12" i="21"/>
  <c r="L11" i="21"/>
  <c r="K11" i="21"/>
  <c r="L9" i="21"/>
  <c r="M9" i="21" s="1"/>
  <c r="K9" i="21"/>
  <c r="L8" i="21"/>
  <c r="M8" i="21" s="1"/>
  <c r="K8" i="21"/>
  <c r="L6" i="21"/>
  <c r="K6" i="21"/>
  <c r="I4" i="21"/>
  <c r="I41" i="21"/>
  <c r="H41" i="21"/>
  <c r="I40" i="21"/>
  <c r="H40" i="21"/>
  <c r="I38" i="21"/>
  <c r="J38" i="21" s="1"/>
  <c r="H38" i="21"/>
  <c r="I37" i="21"/>
  <c r="H37" i="21"/>
  <c r="I36" i="21"/>
  <c r="H36" i="21"/>
  <c r="I34" i="21"/>
  <c r="J34" i="21" s="1"/>
  <c r="H34" i="21"/>
  <c r="I33" i="21"/>
  <c r="J33" i="21" s="1"/>
  <c r="H33" i="21"/>
  <c r="I32" i="21"/>
  <c r="J32" i="21" s="1"/>
  <c r="H32" i="21"/>
  <c r="I31" i="21"/>
  <c r="H31" i="21"/>
  <c r="I30" i="21"/>
  <c r="J30" i="21" s="1"/>
  <c r="H30" i="21"/>
  <c r="I29" i="21"/>
  <c r="H29" i="21"/>
  <c r="I27" i="21"/>
  <c r="J27" i="21" s="1"/>
  <c r="H27" i="21"/>
  <c r="I25" i="21"/>
  <c r="J25" i="21" s="1"/>
  <c r="H25" i="21"/>
  <c r="I24" i="21"/>
  <c r="J24" i="21" s="1"/>
  <c r="H24" i="21"/>
  <c r="I23" i="21"/>
  <c r="J23" i="21" s="1"/>
  <c r="H23" i="21"/>
  <c r="I21" i="21"/>
  <c r="J21" i="21" s="1"/>
  <c r="H21" i="21"/>
  <c r="I19" i="21"/>
  <c r="H19" i="21"/>
  <c r="I18" i="21"/>
  <c r="H18" i="21"/>
  <c r="I17" i="21"/>
  <c r="J17" i="21" s="1"/>
  <c r="H17" i="21"/>
  <c r="I16" i="21"/>
  <c r="J16" i="21" s="1"/>
  <c r="H16" i="21"/>
  <c r="I15" i="21"/>
  <c r="J15" i="21" s="1"/>
  <c r="H15" i="21"/>
  <c r="I14" i="21"/>
  <c r="J14" i="21" s="1"/>
  <c r="H14" i="21"/>
  <c r="I13" i="21"/>
  <c r="J13" i="21" s="1"/>
  <c r="H13" i="21"/>
  <c r="I12" i="21"/>
  <c r="H12" i="21"/>
  <c r="I11" i="21"/>
  <c r="H11" i="21"/>
  <c r="I9" i="21"/>
  <c r="J9" i="21" s="1"/>
  <c r="H9" i="21"/>
  <c r="I8" i="21"/>
  <c r="J8" i="21" s="1"/>
  <c r="H8" i="21"/>
  <c r="I6" i="21"/>
  <c r="H6" i="21"/>
  <c r="A43" i="21"/>
  <c r="B41" i="21"/>
  <c r="B8" i="21"/>
  <c r="B9" i="21"/>
  <c r="B11" i="21"/>
  <c r="B12" i="21"/>
  <c r="B13" i="21"/>
  <c r="B14" i="21"/>
  <c r="B15" i="21"/>
  <c r="B16" i="21"/>
  <c r="B17" i="21"/>
  <c r="B19" i="21"/>
  <c r="B21" i="21"/>
  <c r="B23" i="21"/>
  <c r="B24" i="21"/>
  <c r="B25" i="21"/>
  <c r="B26" i="21"/>
  <c r="B27" i="21"/>
  <c r="B29" i="21"/>
  <c r="B30" i="21"/>
  <c r="B31" i="21"/>
  <c r="B32" i="21"/>
  <c r="B33" i="21"/>
  <c r="B34" i="21"/>
  <c r="B36" i="21"/>
  <c r="B37" i="21"/>
  <c r="B38" i="21"/>
  <c r="B40" i="21"/>
  <c r="A7" i="21"/>
  <c r="A10" i="21"/>
  <c r="A18" i="21"/>
  <c r="A20" i="21"/>
  <c r="A22" i="21"/>
  <c r="A28" i="21"/>
  <c r="A35" i="21"/>
  <c r="A39" i="21"/>
  <c r="M53" i="20"/>
  <c r="J53" i="20"/>
  <c r="M52" i="20"/>
  <c r="J52" i="20"/>
  <c r="M50" i="20"/>
  <c r="J50" i="20"/>
  <c r="M49" i="20"/>
  <c r="J49" i="20"/>
  <c r="M48" i="20"/>
  <c r="J48" i="20"/>
  <c r="M43" i="20"/>
  <c r="J43" i="20"/>
  <c r="M41" i="20"/>
  <c r="J41" i="20"/>
  <c r="J39" i="20"/>
  <c r="M36" i="20"/>
  <c r="J36" i="20"/>
  <c r="M35" i="20"/>
  <c r="J35" i="20"/>
  <c r="M24" i="20"/>
  <c r="J24" i="20"/>
  <c r="M28" i="20"/>
  <c r="J28" i="20"/>
  <c r="M27" i="20"/>
  <c r="J27" i="20"/>
  <c r="J26" i="20"/>
  <c r="M26" i="20"/>
  <c r="M21" i="20"/>
  <c r="J21" i="20"/>
  <c r="J20" i="20"/>
  <c r="M107" i="26" l="1"/>
  <c r="J107" i="26"/>
  <c r="I135" i="23"/>
  <c r="L139" i="23"/>
  <c r="M109" i="26"/>
  <c r="L142" i="23" s="1"/>
  <c r="D160" i="23" s="1"/>
  <c r="J60" i="21"/>
  <c r="J63" i="21" s="1"/>
  <c r="I75" i="20" s="1"/>
  <c r="M60" i="21"/>
  <c r="M63" i="21" s="1"/>
  <c r="L75" i="20" s="1"/>
  <c r="M69" i="21"/>
  <c r="M72" i="21"/>
  <c r="M51" i="21"/>
  <c r="M54" i="21" s="1"/>
  <c r="L66" i="20" s="1"/>
  <c r="J51" i="21"/>
  <c r="J54" i="21" s="1"/>
  <c r="J69" i="21"/>
  <c r="J72" i="21"/>
  <c r="H89" i="20"/>
  <c r="M37" i="21"/>
  <c r="M40" i="21"/>
  <c r="M36" i="21"/>
  <c r="M41" i="21"/>
  <c r="J19" i="21"/>
  <c r="J29" i="21"/>
  <c r="J31" i="21"/>
  <c r="J36" i="21"/>
  <c r="J12" i="21"/>
  <c r="J18" i="21"/>
  <c r="J37" i="21"/>
  <c r="J11" i="21"/>
  <c r="J41" i="21"/>
  <c r="M6" i="21"/>
  <c r="M12" i="21"/>
  <c r="M18" i="21"/>
  <c r="M11" i="21"/>
  <c r="J40" i="21"/>
  <c r="M19" i="21"/>
  <c r="M29" i="21"/>
  <c r="M31" i="21"/>
  <c r="A6" i="21"/>
  <c r="G130" i="21"/>
  <c r="G128" i="21"/>
  <c r="G127" i="21"/>
  <c r="G126" i="21"/>
  <c r="G125" i="21"/>
  <c r="A124" i="21"/>
  <c r="B122" i="21"/>
  <c r="A122" i="21"/>
  <c r="L121" i="21"/>
  <c r="M121" i="21" s="1"/>
  <c r="K121" i="21"/>
  <c r="I121" i="21"/>
  <c r="J121" i="21" s="1"/>
  <c r="H121" i="21"/>
  <c r="B121" i="21"/>
  <c r="A121" i="21"/>
  <c r="L120" i="21"/>
  <c r="M120" i="21" s="1"/>
  <c r="K120" i="21"/>
  <c r="I120" i="21"/>
  <c r="J120" i="21" s="1"/>
  <c r="H120" i="21"/>
  <c r="B120" i="21"/>
  <c r="A120" i="21"/>
  <c r="L119" i="21"/>
  <c r="M119" i="21" s="1"/>
  <c r="K119" i="21"/>
  <c r="I119" i="21"/>
  <c r="J119" i="21" s="1"/>
  <c r="H119" i="21"/>
  <c r="B119" i="21"/>
  <c r="A119" i="21"/>
  <c r="L118" i="21"/>
  <c r="M118" i="21" s="1"/>
  <c r="K118" i="21"/>
  <c r="I118" i="21"/>
  <c r="J118" i="21" s="1"/>
  <c r="H118" i="21"/>
  <c r="B118" i="21"/>
  <c r="A118" i="21"/>
  <c r="L117" i="21"/>
  <c r="M117" i="21" s="1"/>
  <c r="K117" i="21"/>
  <c r="I117" i="21"/>
  <c r="J117" i="21" s="1"/>
  <c r="H117" i="21"/>
  <c r="B117" i="21"/>
  <c r="A117" i="21"/>
  <c r="L116" i="21"/>
  <c r="M116" i="21" s="1"/>
  <c r="K116" i="21"/>
  <c r="I116" i="21"/>
  <c r="J116" i="21" s="1"/>
  <c r="H116" i="21"/>
  <c r="B116" i="21"/>
  <c r="A116" i="21"/>
  <c r="L115" i="21"/>
  <c r="M115" i="21" s="1"/>
  <c r="K115" i="21"/>
  <c r="I115" i="21"/>
  <c r="J115" i="21" s="1"/>
  <c r="H115" i="21"/>
  <c r="B115" i="21"/>
  <c r="A115" i="21"/>
  <c r="L114" i="21"/>
  <c r="K114" i="21"/>
  <c r="I114" i="21"/>
  <c r="H114" i="21"/>
  <c r="B114" i="21"/>
  <c r="A114" i="21"/>
  <c r="L113" i="21"/>
  <c r="K113" i="21"/>
  <c r="I113" i="21"/>
  <c r="H113" i="21"/>
  <c r="B113" i="21"/>
  <c r="A113" i="21"/>
  <c r="L112" i="21"/>
  <c r="M112" i="21" s="1"/>
  <c r="K112" i="21"/>
  <c r="I112" i="21"/>
  <c r="J112" i="21" s="1"/>
  <c r="H112" i="21"/>
  <c r="B112" i="21"/>
  <c r="A112" i="21"/>
  <c r="L111" i="21"/>
  <c r="K111" i="21"/>
  <c r="I111" i="21"/>
  <c r="H111" i="21"/>
  <c r="B111" i="21"/>
  <c r="A111" i="21"/>
  <c r="A110" i="21"/>
  <c r="B108" i="21"/>
  <c r="A108" i="21"/>
  <c r="L107" i="21"/>
  <c r="I107" i="21"/>
  <c r="B107" i="21"/>
  <c r="A107" i="21"/>
  <c r="B106" i="21"/>
  <c r="A106" i="21"/>
  <c r="L105" i="21"/>
  <c r="M105" i="21" s="1"/>
  <c r="K105" i="21"/>
  <c r="I105" i="21"/>
  <c r="J105" i="21" s="1"/>
  <c r="H105" i="21"/>
  <c r="B105" i="21"/>
  <c r="A105" i="21"/>
  <c r="L104" i="21"/>
  <c r="M104" i="21" s="1"/>
  <c r="K104" i="21"/>
  <c r="I104" i="21"/>
  <c r="J104" i="21" s="1"/>
  <c r="H104" i="21"/>
  <c r="B104" i="21"/>
  <c r="A104" i="21"/>
  <c r="L103" i="21"/>
  <c r="M103" i="21" s="1"/>
  <c r="K103" i="21"/>
  <c r="I103" i="21"/>
  <c r="J103" i="21" s="1"/>
  <c r="H103" i="21"/>
  <c r="B103" i="21"/>
  <c r="A103" i="21"/>
  <c r="L102" i="21"/>
  <c r="M102" i="21" s="1"/>
  <c r="K102" i="21"/>
  <c r="I102" i="21"/>
  <c r="J102" i="21" s="1"/>
  <c r="H102" i="21"/>
  <c r="B102" i="21"/>
  <c r="A102" i="21"/>
  <c r="L101" i="21"/>
  <c r="M101" i="21" s="1"/>
  <c r="K101" i="21"/>
  <c r="I101" i="21"/>
  <c r="J101" i="21" s="1"/>
  <c r="H101" i="21"/>
  <c r="B101" i="21"/>
  <c r="A101" i="21"/>
  <c r="L100" i="21"/>
  <c r="K100" i="21"/>
  <c r="I100" i="21"/>
  <c r="H100" i="21"/>
  <c r="B100" i="21"/>
  <c r="A100" i="21"/>
  <c r="A99" i="21"/>
  <c r="K4" i="21"/>
  <c r="H4" i="21"/>
  <c r="M59" i="20"/>
  <c r="K89" i="20" s="1"/>
  <c r="M46" i="20"/>
  <c r="J46" i="20"/>
  <c r="M45" i="20"/>
  <c r="J45" i="20"/>
  <c r="M44" i="20"/>
  <c r="J44" i="20"/>
  <c r="M42" i="20"/>
  <c r="J42" i="20"/>
  <c r="M37" i="20"/>
  <c r="J37" i="20"/>
  <c r="M33" i="20"/>
  <c r="J33" i="20"/>
  <c r="M31" i="20"/>
  <c r="J31" i="20"/>
  <c r="M30" i="20"/>
  <c r="J30" i="20"/>
  <c r="M29" i="20"/>
  <c r="J29" i="20"/>
  <c r="M25" i="20"/>
  <c r="J25" i="20"/>
  <c r="M23" i="20"/>
  <c r="J23" i="20"/>
  <c r="M20" i="20"/>
  <c r="M18" i="20"/>
  <c r="J18" i="20"/>
  <c r="L16" i="20"/>
  <c r="D97" i="20" l="1"/>
  <c r="L4" i="37"/>
  <c r="I66" i="20"/>
  <c r="I160" i="23"/>
  <c r="I139" i="23"/>
  <c r="J109" i="26"/>
  <c r="I142" i="23" s="1"/>
  <c r="D159" i="23" s="1"/>
  <c r="I159" i="23" s="1"/>
  <c r="M100" i="21"/>
  <c r="M106" i="21" s="1"/>
  <c r="M108" i="21" s="1"/>
  <c r="J113" i="21"/>
  <c r="M114" i="21"/>
  <c r="M75" i="21"/>
  <c r="L87" i="20" s="1"/>
  <c r="J75" i="21"/>
  <c r="I87" i="20" s="1"/>
  <c r="K56" i="20"/>
  <c r="M43" i="21"/>
  <c r="H56" i="20"/>
  <c r="L4" i="21"/>
  <c r="J126" i="21"/>
  <c r="M113" i="21"/>
  <c r="J114" i="21"/>
  <c r="M127" i="21"/>
  <c r="J6" i="21"/>
  <c r="J43" i="21" s="1"/>
  <c r="I55" i="20" s="1"/>
  <c r="J100" i="21"/>
  <c r="J106" i="21" s="1"/>
  <c r="J108" i="21" s="1"/>
  <c r="J111" i="21"/>
  <c r="J127" i="21"/>
  <c r="M111" i="21"/>
  <c r="M126" i="21"/>
  <c r="D161" i="23" l="1"/>
  <c r="I161" i="23" s="1"/>
  <c r="J122" i="21"/>
  <c r="J128" i="21" s="1"/>
  <c r="L55" i="20"/>
  <c r="M76" i="21"/>
  <c r="L88" i="20" s="1"/>
  <c r="F97" i="20" s="1"/>
  <c r="J76" i="21"/>
  <c r="M122" i="21"/>
  <c r="M128" i="21" s="1"/>
  <c r="M125" i="21"/>
  <c r="J125" i="21"/>
  <c r="J130" i="21" s="1"/>
  <c r="F188" i="11"/>
  <c r="L93" i="12"/>
  <c r="I88" i="20" l="1"/>
  <c r="F96" i="20" s="1"/>
  <c r="F98" i="20" s="1"/>
  <c r="F100" i="20" s="1"/>
  <c r="M130" i="21"/>
  <c r="M159" i="11"/>
  <c r="M158" i="11"/>
  <c r="M157" i="11"/>
  <c r="M156" i="11"/>
  <c r="M155" i="11"/>
  <c r="M154" i="11"/>
  <c r="M153" i="11"/>
  <c r="M152" i="11"/>
  <c r="M151" i="11"/>
  <c r="M150" i="11"/>
  <c r="M149" i="11"/>
  <c r="M140" i="11"/>
  <c r="M138" i="11"/>
  <c r="M137" i="11"/>
  <c r="M136" i="11"/>
  <c r="M135" i="11"/>
  <c r="M134" i="11"/>
  <c r="M133" i="11"/>
  <c r="M128" i="11"/>
  <c r="M125" i="11"/>
  <c r="M121" i="11"/>
  <c r="M119" i="11"/>
  <c r="M118" i="11"/>
  <c r="M117" i="11"/>
  <c r="M116" i="11"/>
  <c r="M115" i="11"/>
  <c r="M114" i="11"/>
  <c r="M113" i="11"/>
  <c r="M109" i="11"/>
  <c r="M107" i="11"/>
  <c r="M104" i="11"/>
  <c r="J128" i="11"/>
  <c r="J121" i="11"/>
  <c r="J107" i="11"/>
  <c r="J140" i="11"/>
  <c r="J138" i="11"/>
  <c r="L122" i="12"/>
  <c r="M122" i="12" s="1"/>
  <c r="K122" i="12"/>
  <c r="L121" i="12"/>
  <c r="M121" i="12" s="1"/>
  <c r="K121" i="12"/>
  <c r="L120" i="12"/>
  <c r="M120" i="12" s="1"/>
  <c r="K120" i="12"/>
  <c r="I122" i="12"/>
  <c r="J122" i="12" s="1"/>
  <c r="H122" i="12"/>
  <c r="B122" i="12"/>
  <c r="A122" i="12"/>
  <c r="A123" i="12"/>
  <c r="B123" i="12"/>
  <c r="L108" i="12"/>
  <c r="I108" i="12"/>
  <c r="L106" i="12"/>
  <c r="M106" i="12" s="1"/>
  <c r="K106" i="12"/>
  <c r="I106" i="12"/>
  <c r="J106" i="12" s="1"/>
  <c r="H106" i="12"/>
  <c r="L105" i="12"/>
  <c r="M105" i="12" s="1"/>
  <c r="K105" i="12"/>
  <c r="I105" i="12"/>
  <c r="J105" i="12" s="1"/>
  <c r="H105" i="12"/>
  <c r="L104" i="12"/>
  <c r="M104" i="12" s="1"/>
  <c r="K104" i="12"/>
  <c r="I104" i="12"/>
  <c r="J104" i="12" s="1"/>
  <c r="H104" i="12"/>
  <c r="L103" i="12"/>
  <c r="M103" i="12" s="1"/>
  <c r="K103" i="12"/>
  <c r="I103" i="12"/>
  <c r="J103" i="12" s="1"/>
  <c r="H103" i="12"/>
  <c r="L102" i="12"/>
  <c r="M102" i="12" s="1"/>
  <c r="K102" i="12"/>
  <c r="I102" i="12"/>
  <c r="J102" i="12" s="1"/>
  <c r="H102" i="12"/>
  <c r="L101" i="12"/>
  <c r="K101" i="12"/>
  <c r="I101" i="12"/>
  <c r="H101" i="12"/>
  <c r="M101" i="12" l="1"/>
  <c r="M107" i="12" s="1"/>
  <c r="K167" i="11"/>
  <c r="J101" i="12"/>
  <c r="J107" i="12" s="1"/>
  <c r="K97" i="12"/>
  <c r="L96" i="12"/>
  <c r="K93" i="12"/>
  <c r="M93" i="12" s="1"/>
  <c r="H97" i="12"/>
  <c r="I96" i="12"/>
  <c r="I93" i="12"/>
  <c r="H93" i="12"/>
  <c r="A105" i="12"/>
  <c r="B105" i="12"/>
  <c r="A106" i="12"/>
  <c r="B106" i="12"/>
  <c r="A107" i="12"/>
  <c r="B107" i="12"/>
  <c r="A108" i="12"/>
  <c r="B108" i="12"/>
  <c r="A109" i="12"/>
  <c r="B109" i="12"/>
  <c r="A98" i="12"/>
  <c r="B98" i="12"/>
  <c r="A100" i="12"/>
  <c r="A101" i="12"/>
  <c r="B101" i="12"/>
  <c r="A102" i="12"/>
  <c r="B102" i="12"/>
  <c r="A103" i="12"/>
  <c r="B103" i="12"/>
  <c r="A104" i="12"/>
  <c r="B104" i="12"/>
  <c r="A92" i="12"/>
  <c r="A93" i="12"/>
  <c r="B93" i="12"/>
  <c r="A94" i="12"/>
  <c r="B94" i="12"/>
  <c r="A95" i="12"/>
  <c r="B95" i="12"/>
  <c r="A96" i="12"/>
  <c r="B96" i="12"/>
  <c r="A97" i="12"/>
  <c r="B97" i="12"/>
  <c r="J137" i="11"/>
  <c r="J136" i="11"/>
  <c r="J135" i="11"/>
  <c r="J134" i="11"/>
  <c r="J133" i="11"/>
  <c r="J125" i="11"/>
  <c r="G127" i="12"/>
  <c r="G128" i="12"/>
  <c r="G129" i="12"/>
  <c r="J119" i="11"/>
  <c r="J118" i="11"/>
  <c r="J117" i="11"/>
  <c r="J116" i="11"/>
  <c r="J115" i="11"/>
  <c r="J114" i="11"/>
  <c r="L89" i="12"/>
  <c r="I89" i="12"/>
  <c r="H82" i="12"/>
  <c r="I82" i="12"/>
  <c r="K82" i="12"/>
  <c r="L82" i="12"/>
  <c r="B90" i="12"/>
  <c r="A90" i="12"/>
  <c r="B89" i="12"/>
  <c r="A89" i="12"/>
  <c r="B88" i="12"/>
  <c r="A88" i="12"/>
  <c r="B87" i="12"/>
  <c r="A87" i="12"/>
  <c r="B86" i="12"/>
  <c r="A86" i="12"/>
  <c r="B85" i="12"/>
  <c r="A85" i="12"/>
  <c r="B84" i="12"/>
  <c r="A84" i="12"/>
  <c r="B83" i="12"/>
  <c r="A83" i="12"/>
  <c r="B82" i="12"/>
  <c r="A82" i="12"/>
  <c r="L75" i="12"/>
  <c r="I75" i="12"/>
  <c r="A78" i="12"/>
  <c r="B78" i="12"/>
  <c r="A75" i="12"/>
  <c r="B75" i="12"/>
  <c r="A74" i="12"/>
  <c r="B74" i="12"/>
  <c r="J93" i="12" l="1"/>
  <c r="M109" i="12"/>
  <c r="L141" i="11" s="1"/>
  <c r="L126" i="11" s="1"/>
  <c r="L94" i="12" s="1"/>
  <c r="L139" i="11"/>
  <c r="J109" i="12"/>
  <c r="I141" i="11" s="1"/>
  <c r="I126" i="11" s="1"/>
  <c r="I94" i="12" s="1"/>
  <c r="J94" i="12" s="1"/>
  <c r="I139" i="11"/>
  <c r="J82" i="12"/>
  <c r="M82" i="12"/>
  <c r="L66" i="12"/>
  <c r="L65" i="12"/>
  <c r="I66" i="12"/>
  <c r="I65" i="12"/>
  <c r="A66" i="12"/>
  <c r="B66" i="12"/>
  <c r="A61" i="12"/>
  <c r="B61" i="12"/>
  <c r="K61" i="12"/>
  <c r="H61" i="12"/>
  <c r="M84" i="11"/>
  <c r="J84" i="11"/>
  <c r="J77" i="11"/>
  <c r="M24" i="11"/>
  <c r="M22" i="11"/>
  <c r="J24" i="11"/>
  <c r="J22" i="11"/>
  <c r="L14" i="12"/>
  <c r="M14" i="12" s="1"/>
  <c r="K14" i="12"/>
  <c r="I14" i="12"/>
  <c r="J14" i="12" s="1"/>
  <c r="H14" i="12"/>
  <c r="L12" i="12"/>
  <c r="K12" i="12"/>
  <c r="I12" i="12"/>
  <c r="H12" i="12"/>
  <c r="A12" i="12"/>
  <c r="B12" i="12"/>
  <c r="A13" i="12"/>
  <c r="B13" i="12"/>
  <c r="A14" i="12"/>
  <c r="B14" i="12"/>
  <c r="A15" i="12"/>
  <c r="B15" i="12"/>
  <c r="A16" i="12"/>
  <c r="B16" i="12"/>
  <c r="A17" i="12"/>
  <c r="B17" i="12"/>
  <c r="A18" i="12"/>
  <c r="B18" i="12"/>
  <c r="M94" i="12" l="1"/>
  <c r="L95" i="12" s="1"/>
  <c r="I95" i="12"/>
  <c r="I127" i="11" s="1"/>
  <c r="I97" i="12"/>
  <c r="I129" i="11" s="1"/>
  <c r="I67" i="12"/>
  <c r="J67" i="12" s="1"/>
  <c r="I85" i="11" s="1"/>
  <c r="M12" i="12"/>
  <c r="L67" i="12"/>
  <c r="M67" i="12" s="1"/>
  <c r="L85" i="11" s="1"/>
  <c r="J12" i="12"/>
  <c r="L97" i="12" l="1"/>
  <c r="L129" i="11" s="1"/>
  <c r="L127" i="11"/>
  <c r="J98" i="12"/>
  <c r="I130" i="11" s="1"/>
  <c r="H13" i="5"/>
  <c r="B33" i="5"/>
  <c r="G17" i="5"/>
  <c r="H15" i="5"/>
  <c r="H14" i="5"/>
  <c r="G12" i="5"/>
  <c r="G13" i="5"/>
  <c r="G14" i="5"/>
  <c r="G11" i="5"/>
  <c r="F17" i="5"/>
  <c r="E17" i="5"/>
  <c r="B30" i="5" s="1"/>
  <c r="B31" i="5" l="1"/>
  <c r="H28" i="5"/>
  <c r="H31" i="5"/>
  <c r="H30" i="5"/>
  <c r="H29" i="5"/>
  <c r="G15" i="5"/>
  <c r="M98" i="12"/>
  <c r="M128" i="12" s="1"/>
  <c r="L165" i="11" s="1"/>
  <c r="J128" i="12"/>
  <c r="I165" i="11" s="1"/>
  <c r="N9" i="5"/>
  <c r="E29" i="5" l="1"/>
  <c r="L130" i="11"/>
  <c r="F19" i="5"/>
  <c r="F26" i="5" s="1"/>
  <c r="B32" i="5"/>
  <c r="F18" i="5"/>
  <c r="F20" i="5" l="1"/>
  <c r="F25" i="5"/>
  <c r="F27" i="5" l="1"/>
  <c r="N34" i="13"/>
  <c r="J32" i="19" l="1"/>
  <c r="J34" i="19" s="1"/>
  <c r="F32" i="19"/>
  <c r="F34" i="19" s="1"/>
  <c r="J24" i="19"/>
  <c r="F24" i="19"/>
  <c r="J25" i="19"/>
  <c r="F25" i="19"/>
  <c r="H28" i="17"/>
  <c r="H30" i="17" s="1"/>
  <c r="E28" i="17"/>
  <c r="E30" i="17" s="1"/>
  <c r="K33" i="17" s="1"/>
  <c r="F23" i="18"/>
  <c r="F22" i="18"/>
  <c r="H21" i="17"/>
  <c r="E21" i="17"/>
  <c r="H20" i="17"/>
  <c r="M37" i="19" l="1"/>
  <c r="E22" i="17"/>
  <c r="E24" i="17" s="1"/>
  <c r="H22" i="17"/>
  <c r="H24" i="17" s="1"/>
  <c r="F26" i="19"/>
  <c r="F28" i="19" s="1"/>
  <c r="J26" i="19"/>
  <c r="J28" i="19" s="1"/>
  <c r="F24" i="18"/>
  <c r="H28" i="18"/>
  <c r="G28" i="18"/>
  <c r="F28" i="18"/>
  <c r="H23" i="18"/>
  <c r="G23" i="18"/>
  <c r="H22" i="18"/>
  <c r="G22" i="18"/>
  <c r="K32" i="17" l="1"/>
  <c r="M36" i="19"/>
  <c r="G24" i="18"/>
  <c r="F29" i="18"/>
  <c r="F30" i="18" s="1"/>
  <c r="K33" i="18" s="1"/>
  <c r="H24" i="18"/>
  <c r="K32" i="18" s="1"/>
  <c r="G16" i="5" l="1"/>
  <c r="P50" i="13" l="1"/>
  <c r="P49" i="13"/>
  <c r="P48" i="13"/>
  <c r="P47" i="13"/>
  <c r="P46" i="13"/>
  <c r="P45" i="13"/>
  <c r="P44" i="13"/>
  <c r="O50" i="13"/>
  <c r="O49" i="13"/>
  <c r="O48" i="13"/>
  <c r="O47" i="13"/>
  <c r="O46" i="13"/>
  <c r="O45" i="13"/>
  <c r="O44" i="13"/>
  <c r="N44" i="13"/>
  <c r="N50" i="13"/>
  <c r="N49" i="13"/>
  <c r="N48" i="13"/>
  <c r="N47" i="13"/>
  <c r="N46" i="13"/>
  <c r="N45" i="13"/>
  <c r="N51" i="13" l="1"/>
  <c r="P51" i="13"/>
  <c r="O51" i="13"/>
  <c r="O36" i="13"/>
  <c r="O35" i="13"/>
  <c r="O34" i="13"/>
  <c r="P36" i="13"/>
  <c r="P35" i="13"/>
  <c r="P34" i="13"/>
  <c r="N36" i="13"/>
  <c r="N35" i="13"/>
  <c r="P37" i="13" l="1"/>
  <c r="O37" i="13"/>
  <c r="N37" i="13"/>
  <c r="J37" i="13" l="1"/>
  <c r="G37" i="13"/>
  <c r="D37" i="13"/>
  <c r="B45" i="13"/>
  <c r="B44" i="13"/>
  <c r="B43" i="13"/>
  <c r="H12" i="14"/>
  <c r="E27" i="14" l="1"/>
  <c r="DI24" i="1" l="1"/>
  <c r="DM9" i="1" l="1"/>
  <c r="DI18" i="1"/>
  <c r="DI21" i="1"/>
  <c r="DM14" i="1"/>
  <c r="DM13" i="1"/>
  <c r="DM10" i="1"/>
  <c r="DM12" i="1"/>
  <c r="DM11" i="1"/>
  <c r="DL18" i="1" l="1"/>
  <c r="BH14" i="1"/>
  <c r="DL14" i="1"/>
  <c r="DL13" i="1"/>
  <c r="DL12" i="1"/>
  <c r="DL11" i="1"/>
  <c r="DL10" i="1"/>
  <c r="DL9" i="1"/>
  <c r="DI28" i="1" s="1"/>
  <c r="BH13" i="1" s="1"/>
  <c r="BH15" i="1" l="1"/>
  <c r="BH16" i="1" s="1"/>
  <c r="E14" i="1"/>
  <c r="E13" i="1"/>
  <c r="L112" i="12"/>
  <c r="K112" i="12"/>
  <c r="J149" i="11"/>
  <c r="H112" i="12"/>
  <c r="M112" i="12" l="1"/>
  <c r="B186" i="11" l="1"/>
  <c r="K6" i="12" l="1"/>
  <c r="H6" i="12"/>
  <c r="N60" i="10" l="1"/>
  <c r="N62" i="10" l="1"/>
  <c r="J36" i="13" l="1"/>
  <c r="I37" i="13" s="1"/>
  <c r="I36" i="13"/>
  <c r="G36" i="13"/>
  <c r="F37" i="13" s="1"/>
  <c r="F36" i="13"/>
  <c r="D36" i="13"/>
  <c r="C37" i="13" s="1"/>
  <c r="C36" i="13"/>
  <c r="I28" i="13"/>
  <c r="I27" i="13"/>
  <c r="I25" i="13"/>
  <c r="I24" i="13"/>
  <c r="I22" i="13"/>
  <c r="I21" i="13"/>
  <c r="I19" i="13"/>
  <c r="I18" i="13"/>
  <c r="I16" i="13"/>
  <c r="I15" i="13"/>
  <c r="I13" i="13"/>
  <c r="I12" i="13"/>
  <c r="J13" i="13" l="1"/>
  <c r="J22" i="13"/>
  <c r="J25" i="13"/>
  <c r="J28" i="13"/>
  <c r="J19" i="13"/>
  <c r="J16" i="13"/>
  <c r="G69" i="12"/>
  <c r="A71" i="12" l="1"/>
  <c r="L113" i="12"/>
  <c r="M113" i="12" s="1"/>
  <c r="L114" i="12"/>
  <c r="L115" i="12"/>
  <c r="L116" i="12"/>
  <c r="M116" i="12" s="1"/>
  <c r="L117" i="12"/>
  <c r="M117" i="12" s="1"/>
  <c r="L118" i="12"/>
  <c r="M118" i="12" s="1"/>
  <c r="L119" i="12"/>
  <c r="M119" i="12" s="1"/>
  <c r="K114" i="12"/>
  <c r="K115" i="12"/>
  <c r="K116" i="12"/>
  <c r="K117" i="12"/>
  <c r="K118" i="12"/>
  <c r="K119" i="12"/>
  <c r="K113" i="12"/>
  <c r="L87" i="12"/>
  <c r="M87" i="12" s="1"/>
  <c r="L83" i="12"/>
  <c r="M83" i="12" s="1"/>
  <c r="L84" i="12"/>
  <c r="M84" i="12" s="1"/>
  <c r="L85" i="12"/>
  <c r="M85" i="12" s="1"/>
  <c r="L86" i="12"/>
  <c r="M86" i="12" s="1"/>
  <c r="L81" i="12"/>
  <c r="K83" i="12"/>
  <c r="K84" i="12"/>
  <c r="K85" i="12"/>
  <c r="K86" i="12"/>
  <c r="K87" i="12"/>
  <c r="K81" i="12"/>
  <c r="K71" i="12"/>
  <c r="H71" i="12"/>
  <c r="L77" i="12"/>
  <c r="M77" i="12" s="1"/>
  <c r="L72" i="12"/>
  <c r="K76" i="12"/>
  <c r="K77" i="12"/>
  <c r="K72" i="12"/>
  <c r="K67" i="12"/>
  <c r="L60" i="12"/>
  <c r="L62" i="12"/>
  <c r="M62" i="12" s="1"/>
  <c r="L59" i="12"/>
  <c r="K62" i="12"/>
  <c r="L53" i="12"/>
  <c r="L54" i="12"/>
  <c r="M54" i="12" s="1"/>
  <c r="L55" i="12"/>
  <c r="M55" i="12" s="1"/>
  <c r="L56" i="12"/>
  <c r="M56" i="12" s="1"/>
  <c r="L52" i="12"/>
  <c r="M52" i="12" s="1"/>
  <c r="K53" i="12"/>
  <c r="K54" i="12"/>
  <c r="K55" i="12"/>
  <c r="K56" i="12"/>
  <c r="K52" i="12"/>
  <c r="L48" i="12"/>
  <c r="M48" i="12" s="1"/>
  <c r="L49" i="12"/>
  <c r="M49" i="12" s="1"/>
  <c r="L47" i="12"/>
  <c r="M47" i="12" s="1"/>
  <c r="K48" i="12"/>
  <c r="K49" i="12"/>
  <c r="K47" i="12"/>
  <c r="L44" i="12"/>
  <c r="M44" i="12" s="1"/>
  <c r="K44" i="12"/>
  <c r="L41" i="12"/>
  <c r="K41" i="12"/>
  <c r="L38" i="12"/>
  <c r="K38" i="12"/>
  <c r="L31" i="12"/>
  <c r="M31" i="12" s="1"/>
  <c r="L32" i="12"/>
  <c r="M32" i="12" s="1"/>
  <c r="L33" i="12"/>
  <c r="M33" i="12" s="1"/>
  <c r="L34" i="12"/>
  <c r="M34" i="12" s="1"/>
  <c r="L35" i="12"/>
  <c r="M35" i="12" s="1"/>
  <c r="L30" i="12"/>
  <c r="K31" i="12"/>
  <c r="K32" i="12"/>
  <c r="K33" i="12"/>
  <c r="K34" i="12"/>
  <c r="K35" i="12"/>
  <c r="K30" i="12"/>
  <c r="L27" i="12"/>
  <c r="M27" i="12" s="1"/>
  <c r="L26" i="12"/>
  <c r="M26" i="12" s="1"/>
  <c r="K27" i="12"/>
  <c r="K26" i="12"/>
  <c r="L23" i="12"/>
  <c r="M23" i="12" s="1"/>
  <c r="L22" i="12"/>
  <c r="M22" i="12" s="1"/>
  <c r="K23" i="12"/>
  <c r="K22" i="12"/>
  <c r="G131" i="12"/>
  <c r="G126" i="12"/>
  <c r="A125" i="12"/>
  <c r="B112" i="12"/>
  <c r="B113" i="12"/>
  <c r="B114" i="12"/>
  <c r="B115" i="12"/>
  <c r="B116" i="12"/>
  <c r="B117" i="12"/>
  <c r="B118" i="12"/>
  <c r="B119" i="12"/>
  <c r="B120" i="12"/>
  <c r="B121" i="12"/>
  <c r="A112" i="12"/>
  <c r="A113" i="12"/>
  <c r="A114" i="12"/>
  <c r="A115" i="12"/>
  <c r="A116" i="12"/>
  <c r="A117" i="12"/>
  <c r="A118" i="12"/>
  <c r="A119" i="12"/>
  <c r="A120" i="12"/>
  <c r="A121" i="12"/>
  <c r="A111" i="12"/>
  <c r="B81" i="12"/>
  <c r="A81" i="12"/>
  <c r="A80" i="12"/>
  <c r="B72" i="12"/>
  <c r="B73" i="12"/>
  <c r="B76" i="12"/>
  <c r="B77" i="12"/>
  <c r="A73" i="12"/>
  <c r="A76" i="12"/>
  <c r="A77" i="12"/>
  <c r="A72" i="12"/>
  <c r="A59" i="12"/>
  <c r="B59" i="12"/>
  <c r="A60" i="12"/>
  <c r="B60" i="12"/>
  <c r="A62" i="12"/>
  <c r="B62" i="12"/>
  <c r="A64" i="12"/>
  <c r="A65" i="12"/>
  <c r="B65" i="12"/>
  <c r="A67" i="12"/>
  <c r="B67" i="12"/>
  <c r="A58" i="12"/>
  <c r="A52" i="12"/>
  <c r="B52" i="12"/>
  <c r="A53" i="12"/>
  <c r="B53" i="12"/>
  <c r="A54" i="12"/>
  <c r="B54" i="12"/>
  <c r="A55" i="12"/>
  <c r="B55" i="12"/>
  <c r="A56" i="12"/>
  <c r="B56" i="12"/>
  <c r="A51" i="12"/>
  <c r="A48" i="12"/>
  <c r="B48" i="12"/>
  <c r="A49" i="12"/>
  <c r="B49" i="12"/>
  <c r="B47" i="12"/>
  <c r="B44" i="12"/>
  <c r="B41" i="12"/>
  <c r="B38" i="12"/>
  <c r="A37" i="12"/>
  <c r="A38" i="12"/>
  <c r="A40" i="12"/>
  <c r="A41" i="12"/>
  <c r="A43" i="12"/>
  <c r="A44" i="12"/>
  <c r="A46" i="12"/>
  <c r="A47" i="12"/>
  <c r="B33" i="12"/>
  <c r="B30" i="12"/>
  <c r="B27" i="12"/>
  <c r="A25" i="12"/>
  <c r="A26" i="12"/>
  <c r="B26" i="12"/>
  <c r="A27" i="12"/>
  <c r="A29" i="12"/>
  <c r="A30" i="12"/>
  <c r="A31" i="12"/>
  <c r="B31" i="12"/>
  <c r="A32" i="12"/>
  <c r="B32" i="12"/>
  <c r="A33" i="12"/>
  <c r="A34" i="12"/>
  <c r="B34" i="12"/>
  <c r="A35" i="12"/>
  <c r="B35" i="12"/>
  <c r="B22" i="12"/>
  <c r="B23" i="12"/>
  <c r="A22" i="12"/>
  <c r="A23" i="12"/>
  <c r="A21" i="12"/>
  <c r="A5" i="12"/>
  <c r="A7" i="12"/>
  <c r="B7" i="12"/>
  <c r="A8" i="12"/>
  <c r="B8" i="12"/>
  <c r="A9" i="12"/>
  <c r="B9" i="12"/>
  <c r="A10" i="12"/>
  <c r="B10" i="12"/>
  <c r="A11" i="12"/>
  <c r="B11" i="12"/>
  <c r="A19" i="12"/>
  <c r="B19" i="12"/>
  <c r="B6" i="12"/>
  <c r="A6" i="12"/>
  <c r="K8" i="12"/>
  <c r="K9" i="12"/>
  <c r="K10" i="12"/>
  <c r="K11" i="12"/>
  <c r="K13" i="12"/>
  <c r="K15" i="12"/>
  <c r="K16" i="12"/>
  <c r="K17" i="12"/>
  <c r="K18" i="12"/>
  <c r="K19" i="12"/>
  <c r="K7" i="12"/>
  <c r="L7" i="12"/>
  <c r="M7" i="12" s="1"/>
  <c r="L8" i="12"/>
  <c r="M8" i="12" s="1"/>
  <c r="L9" i="12"/>
  <c r="M9" i="12" s="1"/>
  <c r="L10" i="12"/>
  <c r="M10" i="12" s="1"/>
  <c r="L11" i="12"/>
  <c r="L13" i="12"/>
  <c r="M13" i="12" s="1"/>
  <c r="L15" i="12"/>
  <c r="L16" i="12"/>
  <c r="M16" i="12" s="1"/>
  <c r="L17" i="12"/>
  <c r="M17" i="12" s="1"/>
  <c r="L18" i="12"/>
  <c r="L19" i="12"/>
  <c r="K4" i="12"/>
  <c r="L6" i="12"/>
  <c r="M6" i="12" s="1"/>
  <c r="H114" i="12"/>
  <c r="H115" i="12"/>
  <c r="H116" i="12"/>
  <c r="H117" i="12"/>
  <c r="H118" i="12"/>
  <c r="H119" i="12"/>
  <c r="H120" i="12"/>
  <c r="H121" i="12"/>
  <c r="H113" i="12"/>
  <c r="I113" i="12"/>
  <c r="J113" i="12" s="1"/>
  <c r="I114" i="12"/>
  <c r="I115" i="12"/>
  <c r="I116" i="12"/>
  <c r="J116" i="12" s="1"/>
  <c r="I117" i="12"/>
  <c r="J117" i="12" s="1"/>
  <c r="I118" i="12"/>
  <c r="J118" i="12" s="1"/>
  <c r="I119" i="12"/>
  <c r="J119" i="12" s="1"/>
  <c r="I120" i="12"/>
  <c r="J120" i="12" s="1"/>
  <c r="I121" i="12"/>
  <c r="J121" i="12" s="1"/>
  <c r="I112" i="12"/>
  <c r="J112" i="12" s="1"/>
  <c r="I83" i="12"/>
  <c r="J83" i="12" s="1"/>
  <c r="I84" i="12"/>
  <c r="J84" i="12" s="1"/>
  <c r="I85" i="12"/>
  <c r="J85" i="12" s="1"/>
  <c r="I86" i="12"/>
  <c r="J86" i="12" s="1"/>
  <c r="I87" i="12"/>
  <c r="J87" i="12" s="1"/>
  <c r="I81" i="12"/>
  <c r="H83" i="12"/>
  <c r="H84" i="12"/>
  <c r="H85" i="12"/>
  <c r="H86" i="12"/>
  <c r="H87" i="12"/>
  <c r="H81" i="12"/>
  <c r="I77" i="12"/>
  <c r="J77" i="12" s="1"/>
  <c r="I72" i="12"/>
  <c r="H76" i="12"/>
  <c r="H77" i="12"/>
  <c r="H72" i="12"/>
  <c r="H67" i="12"/>
  <c r="I60" i="12"/>
  <c r="I62" i="12"/>
  <c r="J62" i="12" s="1"/>
  <c r="I59" i="12"/>
  <c r="H62" i="12"/>
  <c r="I53" i="12"/>
  <c r="I54" i="12"/>
  <c r="J54" i="12" s="1"/>
  <c r="I55" i="12"/>
  <c r="J55" i="12" s="1"/>
  <c r="I56" i="12"/>
  <c r="J56" i="12" s="1"/>
  <c r="I52" i="12"/>
  <c r="J52" i="12" s="1"/>
  <c r="H53" i="12"/>
  <c r="H54" i="12"/>
  <c r="H55" i="12"/>
  <c r="H56" i="12"/>
  <c r="H52" i="12"/>
  <c r="I48" i="12"/>
  <c r="J48" i="12" s="1"/>
  <c r="I49" i="12"/>
  <c r="J49" i="12" s="1"/>
  <c r="I47" i="12"/>
  <c r="J47" i="12" s="1"/>
  <c r="H48" i="12"/>
  <c r="H49" i="12"/>
  <c r="H47" i="12"/>
  <c r="I44" i="12"/>
  <c r="J44" i="12" s="1"/>
  <c r="H44" i="12"/>
  <c r="I41" i="12"/>
  <c r="H41" i="12"/>
  <c r="I38" i="12"/>
  <c r="H38" i="12"/>
  <c r="I31" i="12"/>
  <c r="J31" i="12" s="1"/>
  <c r="I32" i="12"/>
  <c r="J32" i="12" s="1"/>
  <c r="I33" i="12"/>
  <c r="J33" i="12" s="1"/>
  <c r="I34" i="12"/>
  <c r="J34" i="12" s="1"/>
  <c r="I35" i="12"/>
  <c r="J35" i="12" s="1"/>
  <c r="I30" i="12"/>
  <c r="H31" i="12"/>
  <c r="H32" i="12"/>
  <c r="H33" i="12"/>
  <c r="H34" i="12"/>
  <c r="H35" i="12"/>
  <c r="H30" i="12"/>
  <c r="I27" i="12"/>
  <c r="J27" i="12" s="1"/>
  <c r="I26" i="12"/>
  <c r="J26" i="12" s="1"/>
  <c r="H27" i="12"/>
  <c r="H26" i="12"/>
  <c r="I23" i="12"/>
  <c r="J23" i="12" s="1"/>
  <c r="I22" i="12"/>
  <c r="J22" i="12" s="1"/>
  <c r="H23" i="12"/>
  <c r="H22" i="12"/>
  <c r="H8" i="12"/>
  <c r="H9" i="12"/>
  <c r="H10" i="12"/>
  <c r="H11" i="12"/>
  <c r="H13" i="12"/>
  <c r="H15" i="12"/>
  <c r="H16" i="12"/>
  <c r="H17" i="12"/>
  <c r="H18" i="12"/>
  <c r="H19" i="12"/>
  <c r="H7" i="12"/>
  <c r="I7" i="12"/>
  <c r="J7" i="12" s="1"/>
  <c r="I8" i="12"/>
  <c r="J8" i="12" s="1"/>
  <c r="I9" i="12"/>
  <c r="J9" i="12" s="1"/>
  <c r="I10" i="12"/>
  <c r="J10" i="12" s="1"/>
  <c r="I11" i="12"/>
  <c r="I13" i="12"/>
  <c r="J13" i="12" s="1"/>
  <c r="I15" i="12"/>
  <c r="I16" i="12"/>
  <c r="J16" i="12" s="1"/>
  <c r="I17" i="12"/>
  <c r="J17" i="12" s="1"/>
  <c r="I18" i="12"/>
  <c r="I19" i="12"/>
  <c r="I4" i="12"/>
  <c r="H4" i="12"/>
  <c r="I6" i="12"/>
  <c r="J6" i="12" s="1"/>
  <c r="L178" i="11"/>
  <c r="L177" i="11"/>
  <c r="J159" i="11"/>
  <c r="J158" i="11"/>
  <c r="J157" i="11"/>
  <c r="J156" i="11"/>
  <c r="J155" i="11"/>
  <c r="J154" i="11"/>
  <c r="J153" i="11"/>
  <c r="J152" i="11"/>
  <c r="J151" i="11"/>
  <c r="J150" i="11"/>
  <c r="J113" i="11"/>
  <c r="J109" i="11"/>
  <c r="J104" i="11"/>
  <c r="I103" i="11"/>
  <c r="I71" i="12" s="1"/>
  <c r="M83" i="11"/>
  <c r="J83" i="11"/>
  <c r="M80" i="11"/>
  <c r="J80" i="11"/>
  <c r="M78" i="11"/>
  <c r="J78" i="11"/>
  <c r="M77" i="11"/>
  <c r="M69" i="11"/>
  <c r="J69" i="11"/>
  <c r="M68" i="11"/>
  <c r="J68" i="11"/>
  <c r="M67" i="11"/>
  <c r="J67" i="11"/>
  <c r="M66" i="11"/>
  <c r="J66" i="11"/>
  <c r="M65" i="11"/>
  <c r="J65" i="11"/>
  <c r="M62" i="11"/>
  <c r="J62" i="11"/>
  <c r="M61" i="11"/>
  <c r="J61" i="11"/>
  <c r="M60" i="11"/>
  <c r="J60" i="11"/>
  <c r="M54" i="11"/>
  <c r="J54" i="11"/>
  <c r="M51" i="11"/>
  <c r="J51" i="11"/>
  <c r="M48" i="11"/>
  <c r="J48" i="11"/>
  <c r="M45" i="11"/>
  <c r="J45" i="11"/>
  <c r="M44" i="11"/>
  <c r="J44" i="11"/>
  <c r="M43" i="11"/>
  <c r="J43" i="11"/>
  <c r="M42" i="11"/>
  <c r="J42" i="11"/>
  <c r="M41" i="11"/>
  <c r="J41" i="11"/>
  <c r="M40" i="11"/>
  <c r="J40" i="11"/>
  <c r="M37" i="11"/>
  <c r="J37" i="11"/>
  <c r="M36" i="11"/>
  <c r="J36" i="11"/>
  <c r="M33" i="11"/>
  <c r="J33" i="11"/>
  <c r="M32" i="11"/>
  <c r="J32" i="11"/>
  <c r="M29" i="11"/>
  <c r="J29" i="11"/>
  <c r="M28" i="11"/>
  <c r="J28" i="11"/>
  <c r="M27" i="11"/>
  <c r="J27" i="11"/>
  <c r="M26" i="11"/>
  <c r="J26" i="11"/>
  <c r="M25" i="11"/>
  <c r="J25" i="11"/>
  <c r="M23" i="11"/>
  <c r="J23" i="11"/>
  <c r="M21" i="11"/>
  <c r="J21" i="11"/>
  <c r="M20" i="11"/>
  <c r="J20" i="11"/>
  <c r="M19" i="11"/>
  <c r="J19" i="11"/>
  <c r="M18" i="11"/>
  <c r="J18" i="11"/>
  <c r="M17" i="11"/>
  <c r="J17" i="11"/>
  <c r="M16" i="11"/>
  <c r="J16" i="11"/>
  <c r="L14" i="11"/>
  <c r="M114" i="12" l="1"/>
  <c r="J72" i="12"/>
  <c r="M72" i="12"/>
  <c r="H167" i="11"/>
  <c r="I61" i="12"/>
  <c r="J61" i="12" s="1"/>
  <c r="I79" i="11" s="1"/>
  <c r="J79" i="11" s="1"/>
  <c r="L61" i="12"/>
  <c r="M53" i="12"/>
  <c r="J18" i="12"/>
  <c r="M19" i="12"/>
  <c r="M15" i="12"/>
  <c r="J115" i="12"/>
  <c r="J41" i="12"/>
  <c r="J53" i="12"/>
  <c r="M41" i="12"/>
  <c r="J30" i="12"/>
  <c r="J81" i="12"/>
  <c r="J88" i="12" s="1"/>
  <c r="J90" i="12" s="1"/>
  <c r="J19" i="12"/>
  <c r="L179" i="11"/>
  <c r="D192" i="11" s="1"/>
  <c r="I192" i="11" s="1"/>
  <c r="L103" i="11"/>
  <c r="L71" i="12" s="1"/>
  <c r="B187" i="11"/>
  <c r="M11" i="12"/>
  <c r="M18" i="12"/>
  <c r="M38" i="12"/>
  <c r="J15" i="12"/>
  <c r="J38" i="12"/>
  <c r="M81" i="12"/>
  <c r="M88" i="12" s="1"/>
  <c r="M90" i="12" s="1"/>
  <c r="L4" i="12"/>
  <c r="M115" i="12"/>
  <c r="M123" i="12" s="1"/>
  <c r="M30" i="12"/>
  <c r="J11" i="12"/>
  <c r="J114" i="12"/>
  <c r="J123" i="12" l="1"/>
  <c r="M129" i="12"/>
  <c r="L166" i="11" s="1"/>
  <c r="L160" i="11"/>
  <c r="J129" i="12"/>
  <c r="I166" i="11" s="1"/>
  <c r="I160" i="11"/>
  <c r="J69" i="12"/>
  <c r="J126" i="12" s="1"/>
  <c r="M85" i="11"/>
  <c r="J85" i="11"/>
  <c r="H86" i="11" s="1"/>
  <c r="M61" i="12"/>
  <c r="L79" i="11" s="1"/>
  <c r="M79" i="11" s="1"/>
  <c r="L122" i="11"/>
  <c r="L105" i="11" s="1"/>
  <c r="L120" i="11"/>
  <c r="I122" i="11"/>
  <c r="I105" i="11" s="1"/>
  <c r="I120" i="11"/>
  <c r="I163" i="11" l="1"/>
  <c r="I73" i="12"/>
  <c r="J73" i="12" s="1"/>
  <c r="L73" i="12"/>
  <c r="M73" i="12" s="1"/>
  <c r="K86" i="11"/>
  <c r="M69" i="12"/>
  <c r="I88" i="11"/>
  <c r="L74" i="12" l="1"/>
  <c r="L76" i="12" s="1"/>
  <c r="I74" i="12"/>
  <c r="I106" i="11" s="1"/>
  <c r="L88" i="11"/>
  <c r="M126" i="12"/>
  <c r="CH34" i="1"/>
  <c r="B34" i="1"/>
  <c r="CH26" i="1"/>
  <c r="B26" i="1"/>
  <c r="F9" i="5"/>
  <c r="BZ7" i="4"/>
  <c r="BZ42" i="4" s="1"/>
  <c r="BY7" i="4"/>
  <c r="BY31" i="4" s="1"/>
  <c r="BH44" i="1"/>
  <c r="BH30" i="1"/>
  <c r="BH38" i="1"/>
  <c r="BH40" i="1" s="1"/>
  <c r="BH32" i="1"/>
  <c r="E4" i="9" s="1"/>
  <c r="BZ29" i="4"/>
  <c r="BZ61" i="4" s="1"/>
  <c r="BY29" i="4"/>
  <c r="BY61" i="4" s="1"/>
  <c r="B88" i="4"/>
  <c r="B68" i="1"/>
  <c r="B37" i="5"/>
  <c r="CC41" i="1"/>
  <c r="DG30" i="1"/>
  <c r="C4" i="7"/>
  <c r="B4" i="7" s="1"/>
  <c r="C5" i="7" s="1"/>
  <c r="B5" i="7" s="1"/>
  <c r="C6" i="7" s="1"/>
  <c r="B6" i="7" s="1"/>
  <c r="C7" i="7" s="1"/>
  <c r="B7" i="7" s="1"/>
  <c r="C8" i="7" s="1"/>
  <c r="B8" i="7" s="1"/>
  <c r="C9" i="7" s="1"/>
  <c r="B9" i="7" s="1"/>
  <c r="C10" i="7" s="1"/>
  <c r="B10" i="7" s="1"/>
  <c r="C11" i="7" s="1"/>
  <c r="B11" i="7" s="1"/>
  <c r="C12" i="7" s="1"/>
  <c r="B12" i="7" s="1"/>
  <c r="C13" i="7" s="1"/>
  <c r="B13" i="7" s="1"/>
  <c r="C14" i="7" s="1"/>
  <c r="B14" i="7" s="1"/>
  <c r="C15" i="7" s="1"/>
  <c r="B15" i="7" s="1"/>
  <c r="A15" i="9"/>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BY38" i="4"/>
  <c r="BY40" i="4" s="1"/>
  <c r="BY62" i="4" s="1"/>
  <c r="BZ38" i="4"/>
  <c r="BZ40" i="4" s="1"/>
  <c r="BZ62" i="4" s="1"/>
  <c r="BY47" i="4"/>
  <c r="BY49" i="4" s="1"/>
  <c r="BY63" i="4" s="1"/>
  <c r="BZ47" i="4"/>
  <c r="BZ49" i="4" s="1"/>
  <c r="BZ63" i="4" s="1"/>
  <c r="BY56" i="4"/>
  <c r="BY58" i="4" s="1"/>
  <c r="BY64" i="4" s="1"/>
  <c r="BZ56" i="4"/>
  <c r="BZ58" i="4" s="1"/>
  <c r="BZ64" i="4" s="1"/>
  <c r="BZ70" i="4"/>
  <c r="BZ72" i="4"/>
  <c r="BZ76" i="4"/>
  <c r="H4" i="7"/>
  <c r="H6" i="7" s="1"/>
  <c r="D5" i="7"/>
  <c r="G4" i="7"/>
  <c r="F4" i="7" s="1"/>
  <c r="D6" i="7"/>
  <c r="D7" i="7"/>
  <c r="D8" i="7"/>
  <c r="D9" i="7"/>
  <c r="D10" i="7"/>
  <c r="D11" i="7"/>
  <c r="D12" i="7"/>
  <c r="D13" i="7"/>
  <c r="D14" i="7"/>
  <c r="D15" i="7"/>
  <c r="H15" i="7"/>
  <c r="BB23" i="1"/>
  <c r="BB30" i="1"/>
  <c r="BB38" i="1"/>
  <c r="BB45" i="1"/>
  <c r="E64" i="1"/>
  <c r="E38" i="1"/>
  <c r="E62" i="1"/>
  <c r="B18" i="1"/>
  <c r="E23" i="1"/>
  <c r="AM62" i="1"/>
  <c r="E30" i="1"/>
  <c r="H9" i="7" l="1"/>
  <c r="H7" i="7"/>
  <c r="H11" i="7"/>
  <c r="M76" i="12"/>
  <c r="M78" i="12" s="1"/>
  <c r="L110" i="11" s="1"/>
  <c r="L108" i="11"/>
  <c r="I76" i="12"/>
  <c r="L163" i="11"/>
  <c r="H13" i="7"/>
  <c r="H5" i="7"/>
  <c r="G5" i="7"/>
  <c r="F5" i="7" s="1"/>
  <c r="G6" i="7" s="1"/>
  <c r="F6" i="7" s="1"/>
  <c r="G7" i="7" s="1"/>
  <c r="F7" i="7" s="1"/>
  <c r="G8" i="7" s="1"/>
  <c r="F8" i="7" s="1"/>
  <c r="G9" i="7" s="1"/>
  <c r="F9" i="7" s="1"/>
  <c r="G10" i="7" s="1"/>
  <c r="F10" i="7" s="1"/>
  <c r="G11" i="7" s="1"/>
  <c r="F11" i="7" s="1"/>
  <c r="G12" i="7" s="1"/>
  <c r="F12" i="7" s="1"/>
  <c r="G13" i="7" s="1"/>
  <c r="F13" i="7" s="1"/>
  <c r="G14" i="7" s="1"/>
  <c r="F14" i="7" s="1"/>
  <c r="G15" i="7" s="1"/>
  <c r="F15" i="7" s="1"/>
  <c r="BH45" i="1"/>
  <c r="BU62" i="1" s="1"/>
  <c r="BY65" i="4"/>
  <c r="E2" i="9"/>
  <c r="BZ65" i="4"/>
  <c r="H14" i="7"/>
  <c r="H12" i="7"/>
  <c r="H10" i="7"/>
  <c r="H8" i="7"/>
  <c r="BZ73" i="4"/>
  <c r="BZ74" i="4" s="1"/>
  <c r="E5" i="9"/>
  <c r="E10" i="9" s="1"/>
  <c r="BH24" i="1"/>
  <c r="BZ51" i="4"/>
  <c r="BZ60" i="4"/>
  <c r="BZ31" i="4"/>
  <c r="BY60" i="4"/>
  <c r="BY51" i="4"/>
  <c r="BY42" i="4"/>
  <c r="M127" i="12" l="1"/>
  <c r="L164" i="11" s="1"/>
  <c r="BH46" i="1"/>
  <c r="B55" i="1"/>
  <c r="J76" i="12"/>
  <c r="J78" i="12" s="1"/>
  <c r="I110" i="11" s="1"/>
  <c r="I108" i="11"/>
  <c r="E63" i="1"/>
  <c r="E3" i="9"/>
  <c r="E9" i="9" s="1"/>
  <c r="F8" i="9" s="1"/>
  <c r="E8" i="9"/>
  <c r="AM63" i="1"/>
  <c r="BH47" i="1"/>
  <c r="BZ67" i="4"/>
  <c r="BZ66" i="4"/>
  <c r="B78" i="4"/>
  <c r="M131" i="12" l="1"/>
  <c r="J127" i="12"/>
  <c r="I164" i="11" s="1"/>
  <c r="BG51" i="1"/>
  <c r="BG54" i="1" s="1"/>
  <c r="D44" i="9"/>
  <c r="D47" i="9"/>
  <c r="E58" i="1"/>
  <c r="BU63" i="1"/>
  <c r="BZ68" i="4"/>
  <c r="J131" i="12" l="1"/>
  <c r="I169" i="11" s="1"/>
  <c r="D186" i="11" s="1"/>
  <c r="I186" i="11" s="1"/>
  <c r="D45" i="9"/>
  <c r="D46" i="9"/>
  <c r="E6" i="9"/>
  <c r="E7" i="9" l="1"/>
  <c r="L106" i="11"/>
  <c r="L169" i="11" l="1"/>
  <c r="D187" i="11" s="1"/>
  <c r="I187" i="11" l="1"/>
  <c r="D188" i="11"/>
  <c r="I188" i="11" s="1"/>
</calcChain>
</file>

<file path=xl/sharedStrings.xml><?xml version="1.0" encoding="utf-8"?>
<sst xmlns="http://schemas.openxmlformats.org/spreadsheetml/2006/main" count="3740" uniqueCount="1692">
  <si>
    <t>X</t>
  </si>
  <si>
    <t>=</t>
  </si>
  <si>
    <t>Yearly earnings</t>
  </si>
  <si>
    <t>Calculated Monthly Earnings</t>
  </si>
  <si>
    <t>Borrower:</t>
  </si>
  <si>
    <t>Months included in total earnings</t>
  </si>
  <si>
    <t>Total earnings</t>
  </si>
  <si>
    <t>Average total monthly earnings</t>
  </si>
  <si>
    <t>Base monthly earnings</t>
  </si>
  <si>
    <t>Employer:</t>
  </si>
  <si>
    <t>ADDITIONAL  INCOME  CALCULATIONS</t>
  </si>
  <si>
    <t>From:</t>
  </si>
  <si>
    <t>To:</t>
  </si>
  <si>
    <t>NOTES</t>
  </si>
  <si>
    <t>Loan Number:</t>
  </si>
  <si>
    <t>Comments:</t>
  </si>
  <si>
    <t>Schedule C - Profit or Less from Business</t>
  </si>
  <si>
    <t>Total Income</t>
  </si>
  <si>
    <t>Business:</t>
  </si>
  <si>
    <t>TOTAL  MONTHLY  INCOME  CALCULATION  RESULTS</t>
  </si>
  <si>
    <t>BI-WEEKLY</t>
  </si>
  <si>
    <t>WEEKLY</t>
  </si>
  <si>
    <t>BEGIN</t>
  </si>
  <si>
    <t>END</t>
  </si>
  <si>
    <t>PAY DAY</t>
  </si>
  <si>
    <t>Loan #:</t>
  </si>
  <si>
    <t xml:space="preserve"> Depreciation (Deductions Section)</t>
  </si>
  <si>
    <t xml:space="preserve"> Depletion (Deductions Section)</t>
  </si>
  <si>
    <t xml:space="preserve"> Subtotal</t>
  </si>
  <si>
    <t xml:space="preserve"> Times individual percentage of ownership</t>
  </si>
  <si>
    <t xml:space="preserve"> 1040 Section - U.S. Individual Tax Return</t>
  </si>
  <si>
    <t xml:space="preserve"> Grand Total of both years</t>
  </si>
  <si>
    <t xml:space="preserve"> Number of months included in tax returns</t>
  </si>
  <si>
    <t xml:space="preserve"> Salary/Draws to Individual</t>
  </si>
  <si>
    <t xml:space="preserve"> Net Profit</t>
  </si>
  <si>
    <t xml:space="preserve"> Total Allowable Addbacks (Subtractions)</t>
  </si>
  <si>
    <t xml:space="preserve"> Year-to-Date Total</t>
  </si>
  <si>
    <t xml:space="preserve"> Average Monthly Income</t>
  </si>
  <si>
    <t xml:space="preserve"> Corporation Section</t>
  </si>
  <si>
    <t xml:space="preserve"> S-Corporation Section</t>
  </si>
  <si>
    <t xml:space="preserve"> Partnership Section</t>
  </si>
  <si>
    <t xml:space="preserve"> Months Covered in Year-to-Date Total</t>
  </si>
  <si>
    <t>Depreciation (line 16)</t>
  </si>
  <si>
    <t xml:space="preserve"> Schedule A: Itemized Deductions</t>
  </si>
  <si>
    <t xml:space="preserve"> Schedule C: Profit or Loss From Business</t>
  </si>
  <si>
    <t xml:space="preserve"> Schedule D: Capital Gains and Losses</t>
  </si>
  <si>
    <t>Depletion (line 12)</t>
  </si>
  <si>
    <t>Depreciation (line 13)</t>
  </si>
  <si>
    <t>Deductible meals and entertainment (line 24b)</t>
  </si>
  <si>
    <t>Net profit or loss (line 31)</t>
  </si>
  <si>
    <t xml:space="preserve"> W-2 income from corporation (line 7)</t>
  </si>
  <si>
    <t>Unreimbursed employee expenses (line 21)</t>
  </si>
  <si>
    <t>Recurring Capital Gains (need calculate and determine its continuance)</t>
  </si>
  <si>
    <t xml:space="preserve"> Schedule F: Profit or Loss From Farming</t>
  </si>
  <si>
    <t>Net farm profit or loss (line 36)</t>
  </si>
  <si>
    <t>Ordinary business income or loss (line 1)</t>
  </si>
  <si>
    <t>SELF-EMPLOYED INCOME AVERAGE TO BE USED IN QUALIFYING</t>
  </si>
  <si>
    <t>Plus Depletion (line 12)</t>
  </si>
  <si>
    <t>Notes:</t>
  </si>
  <si>
    <t>OVERALL INCOME ANALYSIS</t>
  </si>
  <si>
    <t>TOTAL  MONTHLY  INCOME</t>
  </si>
  <si>
    <t xml:space="preserve"> Grand Total</t>
  </si>
  <si>
    <t xml:space="preserve"> CORPORATE TAX RETURNS (Form 1120) FOR:</t>
  </si>
  <si>
    <t>&lt; ENTER CORP NAME HERE &gt;</t>
  </si>
  <si>
    <t>&lt; ENTER S-CORP NAME HERE &gt;</t>
  </si>
  <si>
    <t xml:space="preserve"> INDIVIDUAL TAX RETURN (Form 1040)</t>
  </si>
  <si>
    <t xml:space="preserve"> TOTAL INCOME FROM INDIVIDUAL TAX RETURNS</t>
  </si>
  <si>
    <t xml:space="preserve"> COMBINED TOTALS</t>
  </si>
  <si>
    <t xml:space="preserve"> TOTAL INCOME FROM PARTNERSHIP TAX RETURNS</t>
  </si>
  <si>
    <t xml:space="preserve"> PARTNERSHIP TAX RETURNS (Form 1065)</t>
  </si>
  <si>
    <t xml:space="preserve"> TOTAL INCOME FROM S-CORPORATION TAX RETURNS</t>
  </si>
  <si>
    <t xml:space="preserve"> S-CORPORATION TAX RETURNS (Form 1120S)</t>
  </si>
  <si>
    <t xml:space="preserve"> TOTAL INCOME FROM CORPORATE TAX RETURNS</t>
  </si>
  <si>
    <t xml:space="preserve"> Year-to-Date Profit and Loss Statement</t>
  </si>
  <si>
    <t xml:space="preserve"> Base Salary</t>
  </si>
  <si>
    <t xml:space="preserve"> Year-to-Date Earnings</t>
  </si>
  <si>
    <t xml:space="preserve"> Previous 1st Year Earnings</t>
  </si>
  <si>
    <t xml:space="preserve"> Previous 2nd Year Earnings</t>
  </si>
  <si>
    <t xml:space="preserve"> Additional Earnings</t>
  </si>
  <si>
    <t xml:space="preserve"> Statistical Analysis</t>
  </si>
  <si>
    <t>Actual income fluctuation over the period covered above</t>
  </si>
  <si>
    <t xml:space="preserve"> Average change from previous 2nd year to previous 1st year</t>
  </si>
  <si>
    <t xml:space="preserve"> Average change from previous 1st year to current YTD</t>
  </si>
  <si>
    <t xml:space="preserve"> Average for overall period covered</t>
  </si>
  <si>
    <t xml:space="preserve"> Average Additional Earnings</t>
  </si>
  <si>
    <t>Government Pay Period Number (if applicable)</t>
  </si>
  <si>
    <t xml:space="preserve"> Schedule B: Interest and Ordinary Dividends</t>
  </si>
  <si>
    <t>Part I Interest (line 4)</t>
  </si>
  <si>
    <t>Part II Ordinary Dividends (line 6)</t>
  </si>
  <si>
    <t>=IF(OR(BH35=0,BH17=BH35)," ",IF(AND(BH37&gt;=0,'Income Stats'!E8&gt;0,'Income Stats'!E9&gt;0,'Income Stats'!E10&gt;0),CONCATENATE("It appears that Base Monthly Earnings in the amount of ",IF(BH36&gt;999.99,TEXT(BH36,"$0,000"),TEXT(BH36,"$000"))," and Additional Monthly Earnings in the amount of ",IF(BH37&gt;999.99,TEXT(BH37,"$0,000"),TEXT(BH37,"$000"))," may be used in qualifying. The underwriter will determine if these calculated amounts can be used."),IF(AND(BH37&gt;0,(OR('Income Stats'!E8&lt;0,'Income Stats'!E9&lt;0,'Income Stats'!E10&lt;0)),ABS('Income Stats'!E8)&lt;24.9%),CONCATENATE("Due to a partial or temporary decrease in income over the period covered in calculations above, an Underwriter will need to determine if the Average Additional Monthly Earnings in the amount of ",IF(BH37&gt;999.99,TEXT(BH37,"$0,000"),TEXT(BH37,"$000"))," will be allowed to be used in qualifying."),IF(AND('Income Stats'!E8&lt;0,ABS('Income Stats'!E8)&gt;24.9%),CONCATENATE("Due to overall income decrease in excess of 25%, borrower does NOT have stable income to be used in qualifying.  If underwriter determines that income can be used, ONLY Base Pay in the amount of ",IF(BH36&gt;999.99,TEXT(BH36,"$0,000"),TEXT(BH36,"$000"))," may be used in qualifying. Any Average Additional Monthly Earnings MAY NOT used.",)))))</t>
  </si>
  <si>
    <t>Income analysis remarks for Income that is declining less than 25%</t>
  </si>
  <si>
    <t>Income analysis remarks for Income that is declining greater than 25%</t>
  </si>
  <si>
    <t>FORMULA to determine Income Analysis Remarks</t>
  </si>
  <si>
    <t>Income analysis remarks for Base Income that is consistent with No Additional Earnings</t>
  </si>
  <si>
    <t>Income analysis remarks for Base Income that is consistent with Additional Earnings</t>
  </si>
  <si>
    <t>Schedule C Income Worksheet</t>
  </si>
  <si>
    <t>Earnings &amp; Income Worksheet</t>
  </si>
  <si>
    <t>Self-Employed Income Worksheet</t>
  </si>
  <si>
    <t>IRS Transcripts</t>
  </si>
  <si>
    <t xml:space="preserve"> Schedule E Income (non-rental): Partner's Share of Income, Deductions, …</t>
  </si>
  <si>
    <t xml:space="preserve"> Schedule E income (non-rental): Shareholder's Share of Income, …</t>
  </si>
  <si>
    <t xml:space="preserve">Passive and Non-passive business income </t>
  </si>
  <si>
    <t>Passive and Non-passive business loss (-)</t>
  </si>
  <si>
    <r>
      <t xml:space="preserve"> Mtgs/notes/bonds payable in less than 1 yr (Y or N- </t>
    </r>
    <r>
      <rPr>
        <b/>
        <sz val="10"/>
        <rFont val="Arial"/>
        <family val="2"/>
      </rPr>
      <t>No income entered</t>
    </r>
    <r>
      <rPr>
        <sz val="10"/>
        <rFont val="Arial"/>
        <family val="2"/>
      </rPr>
      <t>)</t>
    </r>
  </si>
  <si>
    <r>
      <t xml:space="preserve"> Mtgs/notes/bonds payable in less than 1 yr (Y or N- </t>
    </r>
    <r>
      <rPr>
        <b/>
        <sz val="10"/>
        <rFont val="Arial"/>
        <family val="2"/>
      </rPr>
      <t>No income entered</t>
    </r>
    <r>
      <rPr>
        <sz val="10"/>
        <rFont val="Arial"/>
        <family val="2"/>
      </rPr>
      <t>)</t>
    </r>
  </si>
  <si>
    <t>Street</t>
  </si>
  <si>
    <t>City</t>
  </si>
  <si>
    <t>State</t>
  </si>
  <si>
    <t>Schedule "E" Line #</t>
  </si>
  <si>
    <t>Bottom Line (+/-)</t>
  </si>
  <si>
    <t>+</t>
  </si>
  <si>
    <t>Line 9</t>
  </si>
  <si>
    <t>Insurance</t>
  </si>
  <si>
    <t>Line 12</t>
  </si>
  <si>
    <t>Mortgage Interest</t>
  </si>
  <si>
    <t>Line 16</t>
  </si>
  <si>
    <t>Taxes</t>
  </si>
  <si>
    <t>Depreciation</t>
  </si>
  <si>
    <t>Subtotal</t>
  </si>
  <si>
    <t>Monthly Rental Income (+/-)</t>
  </si>
  <si>
    <t>loan you would be concurrently closing.</t>
  </si>
  <si>
    <t xml:space="preserve"> </t>
  </si>
  <si>
    <t>VOE YTD</t>
  </si>
  <si>
    <t>PITIA as documented in Loan File</t>
  </si>
  <si>
    <t>(+)</t>
  </si>
  <si>
    <t>(-)</t>
  </si>
  <si>
    <t>Cash Flow Analysis</t>
  </si>
  <si>
    <t>PRMG Loan Number:</t>
  </si>
  <si>
    <t>Borrower Name:</t>
  </si>
  <si>
    <t>Yr.</t>
  </si>
  <si>
    <t>Starting Year</t>
  </si>
  <si>
    <t xml:space="preserve">Form 1040 - Individual Income Tax Return </t>
  </si>
  <si>
    <t>Tax-Exempt Interest Income</t>
  </si>
  <si>
    <t>State and Local Tax Refunds</t>
  </si>
  <si>
    <t xml:space="preserve">Nonrecurring Alimony Received </t>
  </si>
  <si>
    <t xml:space="preserve">Negate Schedule D (Income) Loss </t>
  </si>
  <si>
    <t>Negate Schedule E (Income) Loss</t>
  </si>
  <si>
    <t xml:space="preserve">Nonrecurring Unemployment Compensation </t>
  </si>
  <si>
    <t>Nonrecurring Other (Income) Loss</t>
  </si>
  <si>
    <t>Other:</t>
  </si>
  <si>
    <t>Form 2106 - Employee Business Expenses</t>
  </si>
  <si>
    <t>Total Expenses</t>
  </si>
  <si>
    <t>Nonrecurring Interest Income</t>
  </si>
  <si>
    <t xml:space="preserve">Nonrecurring Dividend Income </t>
  </si>
  <si>
    <t xml:space="preserve">Nonrecurring Other (Income) Loss/Expenses </t>
  </si>
  <si>
    <t xml:space="preserve">Depletion </t>
  </si>
  <si>
    <t>Business Use of Home</t>
  </si>
  <si>
    <t>Amortization/Casualty Loss</t>
  </si>
  <si>
    <t>Form 4797 - Sales of Business Property</t>
  </si>
  <si>
    <t>Form 6252 - Installment Sale Income</t>
  </si>
  <si>
    <t>Principal Payments Received</t>
  </si>
  <si>
    <t xml:space="preserve">Nonrecurring Other (Income) Loss </t>
  </si>
  <si>
    <t xml:space="preserve">Depreciation </t>
  </si>
  <si>
    <t xml:space="preserve">Amortization/Casualty Loss/Depletion </t>
  </si>
  <si>
    <t xml:space="preserve">Business Use of Home </t>
  </si>
  <si>
    <t>Partnership Schedule K-1 (Form 1065)</t>
  </si>
  <si>
    <t xml:space="preserve">Guaranteed Payments to Partner </t>
  </si>
  <si>
    <t xml:space="preserve">Amortization/Casualty Loss </t>
  </si>
  <si>
    <t xml:space="preserve">Mortgage or Notes Payable in Less than 1 Year </t>
  </si>
  <si>
    <t>Regular Corporation - Form 1120</t>
  </si>
  <si>
    <t>Taxable Income</t>
  </si>
  <si>
    <t xml:space="preserve">Total Tax </t>
  </si>
  <si>
    <t xml:space="preserve">Nonrecurring (Gains) Losses </t>
  </si>
  <si>
    <t xml:space="preserve">Net Operating Loss and Special Deductions </t>
  </si>
  <si>
    <t>Corporation Total</t>
  </si>
  <si>
    <t>Totals</t>
  </si>
  <si>
    <t>Grand Total</t>
  </si>
  <si>
    <t>Year-to-Date Profit and Loss Statement</t>
  </si>
  <si>
    <t>Salary/Draw to Individual</t>
  </si>
  <si>
    <t xml:space="preserve">Net Profit </t>
  </si>
  <si>
    <t>%Ownership =</t>
  </si>
  <si>
    <t xml:space="preserve">Total Allowable Addbacks </t>
  </si>
  <si>
    <t>Year-to-Date Total</t>
  </si>
  <si>
    <t>-</t>
  </si>
  <si>
    <t>+/-</t>
  </si>
  <si>
    <t xml:space="preserve">Borrower's Name: </t>
  </si>
  <si>
    <t>Loan # :</t>
  </si>
  <si>
    <t>IDENTIFY HOW APPLICANT IS PAID:</t>
  </si>
  <si>
    <t>NOTE:   Base pay income calculations must be compared with year to date figure.  Use the lowest of the two figures in qualifying, and validate against Verification of Employment (VOE)  or paystub.</t>
  </si>
  <si>
    <t>Salary Type</t>
  </si>
  <si>
    <t>$ per</t>
  </si>
  <si>
    <t># of units</t>
  </si>
  <si>
    <t>Conversion Calculation</t>
  </si>
  <si>
    <t>$ per month</t>
  </si>
  <si>
    <t>Lower of 
"a" or "b"</t>
  </si>
  <si>
    <t xml:space="preserve">HOURLY         a </t>
  </si>
  <si>
    <t>$ per hr</t>
  </si>
  <si>
    <t># of hrs</t>
  </si>
  <si>
    <t xml:space="preserve">$/hr x 52 weeks  ÷ 12 = </t>
  </si>
  <si>
    <t>$ YTD</t>
  </si>
  <si>
    <t># of mos</t>
  </si>
  <si>
    <t>$ YTD / # mos YTD =</t>
  </si>
  <si>
    <t xml:space="preserve">WEEKLY         a </t>
  </si>
  <si>
    <t>$ per week</t>
  </si>
  <si>
    <t xml:space="preserve">x 52 weeks ÷ 12 = </t>
  </si>
  <si>
    <t>Bi-WEEKLY     a</t>
  </si>
  <si>
    <t>$ Bi-weekly</t>
  </si>
  <si>
    <t xml:space="preserve">x 26 weeks ÷ 12 = </t>
  </si>
  <si>
    <t xml:space="preserve">Bi-MONTHLY  a </t>
  </si>
  <si>
    <t>$ Bi-monthly</t>
  </si>
  <si>
    <t xml:space="preserve">x 24 weeks ÷ 12 = </t>
  </si>
  <si>
    <t xml:space="preserve">MONTHLY       a </t>
  </si>
  <si>
    <t>$ Monthly</t>
  </si>
  <si>
    <t>$ Monthly =</t>
  </si>
  <si>
    <t xml:space="preserve">ANNUALLY     a </t>
  </si>
  <si>
    <t>$ Annually</t>
  </si>
  <si>
    <t>$ Annually ÷ 12 =</t>
  </si>
  <si>
    <t>Two-Year Average Income Calculations</t>
  </si>
  <si>
    <t>Bonus:</t>
  </si>
  <si>
    <t>$</t>
  </si>
  <si>
    <t>OT:</t>
  </si>
  <si>
    <t>OTHER</t>
  </si>
  <si>
    <t>YTD</t>
  </si>
  <si>
    <t xml:space="preserve">  Year: </t>
  </si>
  <si>
    <t>Total:</t>
  </si>
  <si>
    <t>Monthly 
Avg:</t>
  </si>
  <si>
    <t>Monthly
Avg:</t>
  </si>
  <si>
    <t>NOTE:  If declining income is evidenced, an average of previous years wages is not allowed without a valid written explanation from the borrower and/or employer.  Documentation to support explanation, if applicable, is required.</t>
  </si>
  <si>
    <t>Underwriter:</t>
  </si>
  <si>
    <t xml:space="preserve">b </t>
  </si>
  <si>
    <t>HOA</t>
  </si>
  <si>
    <t>No of Months</t>
  </si>
  <si>
    <t>Monthly Amount</t>
  </si>
  <si>
    <t>Total of All Income:</t>
  </si>
  <si>
    <t>YTD P&amp;L Statement</t>
  </si>
  <si>
    <t>Total</t>
  </si>
  <si>
    <t>MONTHLY INCOME CALCULATIONS</t>
  </si>
  <si>
    <t>MONTHLY EARNINGS</t>
  </si>
  <si>
    <t>Income Type</t>
  </si>
  <si>
    <t>Hourly Wages</t>
  </si>
  <si>
    <t>Income Calculation</t>
  </si>
  <si>
    <t>#</t>
  </si>
  <si>
    <t>Enter Income Calculations Here</t>
  </si>
  <si>
    <t>Weekly Wages</t>
  </si>
  <si>
    <t>Bi-Weekly Wages</t>
  </si>
  <si>
    <t>Bi-Monthly Wages</t>
  </si>
  <si>
    <t>Monthly Wages</t>
  </si>
  <si>
    <t>Annual Wages</t>
  </si>
  <si>
    <t>"X"</t>
  </si>
  <si>
    <t>Description</t>
  </si>
  <si>
    <t>Selected Income Type:</t>
  </si>
  <si>
    <t>Selected $ per</t>
  </si>
  <si>
    <t>Selected #</t>
  </si>
  <si>
    <t>Selected Total</t>
  </si>
  <si>
    <t>Selected Description:</t>
  </si>
  <si>
    <t>Completed By:</t>
  </si>
  <si>
    <r>
      <t xml:space="preserve">Plus Depreciation (line 13) </t>
    </r>
    <r>
      <rPr>
        <sz val="8"/>
        <rFont val="Arial"/>
        <family val="2"/>
      </rPr>
      <t>(Additional mileage depreciation may also be considered, see guidelines)</t>
    </r>
  </si>
  <si>
    <t>Prepared By:</t>
  </si>
  <si>
    <t>Loan Amount</t>
  </si>
  <si>
    <t>Important Note:  See Product Profile for specific requirements in regards to Residual Income.</t>
  </si>
  <si>
    <t>(Should only be completed on primary borrower's income worksheet, but must include information from all borrowers)</t>
  </si>
  <si>
    <t>Depending on the program, the requirements can differ based on loan amount, occupancy, reserves, family size, etc.</t>
  </si>
  <si>
    <t>Borrower 1</t>
  </si>
  <si>
    <t>Borrower 2</t>
  </si>
  <si>
    <t>Borrower 4</t>
  </si>
  <si>
    <t>Total Monthly Deductions:</t>
  </si>
  <si>
    <t>TOTAL RESIDUAL INCOME:</t>
  </si>
  <si>
    <t>Borrower 3</t>
  </si>
  <si>
    <t>Comments/Guideline Requirements for Residual Income (to verify acceptability):</t>
  </si>
  <si>
    <t>Date Printed:</t>
  </si>
  <si>
    <t>Bonus</t>
  </si>
  <si>
    <t>Other</t>
  </si>
  <si>
    <t>Current less than previous</t>
  </si>
  <si>
    <t>Current less than 2 years</t>
  </si>
  <si>
    <t>Previous less than 2 years</t>
  </si>
  <si>
    <t xml:space="preserve">OT </t>
  </si>
  <si>
    <t>Calculations for Declining Income (1=yes) and if sum &gt;0 then message appears</t>
  </si>
  <si>
    <t>Line 21</t>
  </si>
  <si>
    <t>Line 18</t>
  </si>
  <si>
    <t>Average All</t>
  </si>
  <si>
    <t>Average YTD and Previous</t>
  </si>
  <si>
    <t>Average YTD and Prior</t>
  </si>
  <si>
    <t>Average Previous and Prior</t>
  </si>
  <si>
    <t>YTD Only</t>
  </si>
  <si>
    <t>Prior Only</t>
  </si>
  <si>
    <t>Previous Only</t>
  </si>
  <si>
    <t>Minimum Monthly:</t>
  </si>
  <si>
    <t>Calculations:</t>
  </si>
  <si>
    <t>Amount Used for Qualifying (if different than Worst Case):</t>
  </si>
  <si>
    <t>* # Months field must have value</t>
  </si>
  <si>
    <t># Months*</t>
  </si>
  <si>
    <t>Explantion if not using Worst Case: (continue below in comments if needed)</t>
  </si>
  <si>
    <t>Revised 03/27/14</t>
  </si>
  <si>
    <t>Printing Tips</t>
  </si>
  <si>
    <t>Properties Secured by mortgages:</t>
  </si>
  <si>
    <t>Free and Clear Properites Only:</t>
  </si>
  <si>
    <t xml:space="preserve"> 1,2</t>
  </si>
  <si>
    <t>Use the Mortgage Payment including taxes, insurance &amp; HOA dues in the payment.</t>
  </si>
  <si>
    <t xml:space="preserve">If you are making more than one loan to the same borrower, be sure to use the "proposed" payment for the mortgage </t>
  </si>
  <si>
    <t>Form Revision Date: 6/26/14</t>
  </si>
  <si>
    <r>
      <rPr>
        <b/>
        <sz val="12"/>
        <color theme="8" tint="-0.249977111117893"/>
        <rFont val="Calibri"/>
        <family val="2"/>
        <scheme val="minor"/>
      </rPr>
      <t>*See</t>
    </r>
    <r>
      <rPr>
        <b/>
        <sz val="12"/>
        <color theme="7" tint="-0.249977111117893"/>
        <rFont val="Calibri"/>
        <family val="2"/>
        <scheme val="minor"/>
      </rPr>
      <t xml:space="preserve"> </t>
    </r>
    <r>
      <rPr>
        <b/>
        <sz val="12"/>
        <color theme="7" tint="-0.499984740745262"/>
        <rFont val="Calibri"/>
        <family val="2"/>
        <scheme val="minor"/>
      </rPr>
      <t xml:space="preserve">How to Complete 1084 (SE) Wksht </t>
    </r>
    <r>
      <rPr>
        <b/>
        <sz val="12"/>
        <color theme="8" tint="-0.249977111117893"/>
        <rFont val="Calibri"/>
        <family val="2"/>
        <scheme val="minor"/>
      </rPr>
      <t>tab for instructions!*</t>
    </r>
  </si>
  <si>
    <t>S Corporation Schedule K-1 (Form 1120S)</t>
  </si>
  <si>
    <t>Year-to-date Income Analysis</t>
  </si>
  <si>
    <t>*Underwriter must confirm actual amortization is being reported and not just being called amortization by the borrower or CPA/Tax Preparer</t>
  </si>
  <si>
    <t>Rental Income Worksheet
Principal Residence, 2- to 4-unit Property: Monthly Qualifying Rental Income</t>
  </si>
  <si>
    <t>Street:</t>
  </si>
  <si>
    <t>Documentation Required:</t>
  </si>
  <si>
    <t>Address of Principal Residence:</t>
  </si>
  <si>
    <t>Enter</t>
  </si>
  <si>
    <t>Rental Unit</t>
  </si>
  <si>
    <t>Step 2 A.  Schedule E - Part I</t>
  </si>
  <si>
    <t>A1</t>
  </si>
  <si>
    <t>A2</t>
  </si>
  <si>
    <t>Subtract total expenses.</t>
  </si>
  <si>
    <t>Subtract</t>
  </si>
  <si>
    <t>A3</t>
  </si>
  <si>
    <t>Add back insurance expense.</t>
  </si>
  <si>
    <t>Add</t>
  </si>
  <si>
    <t>A4</t>
  </si>
  <si>
    <t>Add back mortgage interest paid.</t>
  </si>
  <si>
    <t>A5</t>
  </si>
  <si>
    <t>Add back tax expense.</t>
  </si>
  <si>
    <t>A6</t>
  </si>
  <si>
    <t>A7</t>
  </si>
  <si>
    <t>Add back depreciation expense or depletion.</t>
  </si>
  <si>
    <t>A8</t>
  </si>
  <si>
    <t>Equals adjusted rental income.</t>
  </si>
  <si>
    <t>A9</t>
  </si>
  <si>
    <t>Divide by the number of months the property was in service (Step 1 Result).</t>
  </si>
  <si>
    <t>Divide</t>
  </si>
  <si>
    <t>B1</t>
  </si>
  <si>
    <t>Enter gross monthly rent (from the lease agreement) or market rent (from Form 1025) for the applicable rental unit.</t>
  </si>
  <si>
    <t>B2</t>
  </si>
  <si>
    <t>Multiply</t>
  </si>
  <si>
    <t>x .75</t>
  </si>
  <si>
    <t>Equals monthly rental income per unit.</t>
  </si>
  <si>
    <t>B3</t>
  </si>
  <si>
    <t>Step 3.  Determine the qualifying impact using the combined result of Step 2A or Step 2B.</t>
  </si>
  <si>
    <t>3A</t>
  </si>
  <si>
    <t>Add the monthly qualifying rental income to the borrower’s monthly qualifying income.</t>
  </si>
  <si>
    <t>3B</t>
  </si>
  <si>
    <t>DU Data Entry</t>
  </si>
  <si>
    <t>Monthly Income and Combined Housing Expenses</t>
  </si>
  <si>
    <t>Mortgage Liabilities</t>
  </si>
  <si>
    <t>Subject Property</t>
  </si>
  <si>
    <t>Enter the amount of the monthly qualifying income in “Subject Net Cash.”</t>
  </si>
  <si>
    <t>Include as the borrower’s primary housing expense. For refinance transactions, identify the mortgage as a subject property lien.</t>
  </si>
  <si>
    <t>Non-Subject Property</t>
  </si>
  <si>
    <t>Enter the amount of the monthly qualifying income in “Net Rental.”</t>
  </si>
  <si>
    <t>Include as the borrower’s primary housing expense.</t>
  </si>
  <si>
    <t>Refer to the Rental Income topic in the Selling Guide for additional guidance.</t>
  </si>
  <si>
    <r>
      <rPr>
        <b/>
        <sz val="10"/>
        <rFont val="Calibri"/>
        <family val="2"/>
        <scheme val="minor"/>
      </rPr>
      <t xml:space="preserve">Step 1   </t>
    </r>
    <r>
      <rPr>
        <sz val="10"/>
        <rFont val="Calibri"/>
        <family val="2"/>
        <scheme val="minor"/>
      </rPr>
      <t xml:space="preserve">When using Schedule E, determine the number of months the property was in service by dividing the Fair Rental Days by 30.
</t>
    </r>
    <r>
      <rPr>
        <i/>
        <sz val="9"/>
        <rFont val="Calibri"/>
        <family val="2"/>
        <scheme val="minor"/>
      </rPr>
      <t>If Fair Rental Days are not reported, the property is considered to be in service for 12 months unless there is evidence of a shorter term of service.</t>
    </r>
  </si>
  <si>
    <r>
      <rPr>
        <b/>
        <sz val="10"/>
        <color rgb="FFC0504D"/>
        <rFont val="Calibri"/>
        <family val="2"/>
        <scheme val="minor"/>
      </rPr>
      <t xml:space="preserve">Step 1. Result: </t>
    </r>
    <r>
      <rPr>
        <sz val="10"/>
        <rFont val="Calibri"/>
        <family val="2"/>
        <scheme val="minor"/>
      </rPr>
      <t>The number of months the property was in service:</t>
    </r>
  </si>
  <si>
    <r>
      <rPr>
        <b/>
        <sz val="10"/>
        <color rgb="FFC0504D"/>
        <rFont val="Calibri"/>
        <family val="2"/>
        <scheme val="minor"/>
      </rPr>
      <t>Result</t>
    </r>
  </si>
  <si>
    <r>
      <rPr>
        <b/>
        <sz val="10"/>
        <rFont val="Calibri"/>
        <family val="2"/>
        <scheme val="minor"/>
      </rPr>
      <t xml:space="preserve">Step 2 </t>
    </r>
    <r>
      <rPr>
        <sz val="10"/>
        <rFont val="Calibri"/>
        <family val="2"/>
        <scheme val="minor"/>
      </rPr>
      <t xml:space="preserve">Calculate the monthly qualifying rental income using Step 2A: Schedule E </t>
    </r>
    <r>
      <rPr>
        <b/>
        <sz val="10"/>
        <rFont val="Calibri"/>
        <family val="2"/>
        <scheme val="minor"/>
      </rPr>
      <t xml:space="preserve">OR </t>
    </r>
    <r>
      <rPr>
        <sz val="10"/>
        <rFont val="Calibri"/>
        <family val="2"/>
        <scheme val="minor"/>
      </rPr>
      <t>Step 2B: Lease Agreement or Form 1025.</t>
    </r>
  </si>
  <si>
    <r>
      <rPr>
        <sz val="10"/>
        <rFont val="Calibri"/>
        <family val="2"/>
        <scheme val="minor"/>
      </rPr>
      <t xml:space="preserve">Enter total rents received (from the </t>
    </r>
    <r>
      <rPr>
        <b/>
        <sz val="10"/>
        <rFont val="Calibri"/>
        <family val="2"/>
        <scheme val="minor"/>
      </rPr>
      <t xml:space="preserve">non-owner-occupied </t>
    </r>
    <r>
      <rPr>
        <sz val="10"/>
        <rFont val="Calibri"/>
        <family val="2"/>
        <scheme val="minor"/>
      </rPr>
      <t xml:space="preserve">units).
</t>
    </r>
    <r>
      <rPr>
        <i/>
        <sz val="9"/>
        <rFont val="Calibri"/>
        <family val="2"/>
        <scheme val="minor"/>
      </rPr>
      <t>May enter rent from individual unit(s) or combine.</t>
    </r>
  </si>
  <si>
    <r>
      <rPr>
        <sz val="10"/>
        <rFont val="Calibri"/>
        <family val="2"/>
        <scheme val="minor"/>
      </rPr>
      <t xml:space="preserve">Add back homeowners’ association dues.
</t>
    </r>
    <r>
      <rPr>
        <i/>
        <sz val="9"/>
        <rFont val="Calibri"/>
        <family val="2"/>
        <scheme val="minor"/>
      </rPr>
      <t>This expense must be specifically identified on Schedule E in order to add it back.</t>
    </r>
  </si>
  <si>
    <r>
      <rPr>
        <sz val="10"/>
        <rFont val="Calibri"/>
        <family val="2"/>
        <scheme val="minor"/>
      </rPr>
      <t xml:space="preserve">Add back any one-time extraordinary expense (e.g., casualty loss). </t>
    </r>
    <r>
      <rPr>
        <i/>
        <sz val="9"/>
        <rFont val="Calibri"/>
        <family val="2"/>
        <scheme val="minor"/>
      </rPr>
      <t>There must be evidence of the nature of the one-time extraordinary expense.</t>
    </r>
  </si>
  <si>
    <r>
      <rPr>
        <b/>
        <sz val="10"/>
        <color rgb="FFC0504D"/>
        <rFont val="Calibri"/>
        <family val="2"/>
        <scheme val="minor"/>
      </rPr>
      <t>Step 2A. Result</t>
    </r>
    <r>
      <rPr>
        <sz val="10"/>
        <color rgb="FFC0504D"/>
        <rFont val="Calibri"/>
        <family val="2"/>
        <scheme val="minor"/>
      </rPr>
      <t xml:space="preserve">: </t>
    </r>
    <r>
      <rPr>
        <sz val="10"/>
        <rFont val="Calibri"/>
        <family val="2"/>
        <scheme val="minor"/>
      </rPr>
      <t>Monthly qualifying rental income:</t>
    </r>
  </si>
  <si>
    <r>
      <rPr>
        <b/>
        <sz val="10"/>
        <color rgb="FFC00000"/>
        <rFont val="Calibri"/>
        <family val="2"/>
        <scheme val="minor"/>
      </rPr>
      <t>Result</t>
    </r>
  </si>
  <si>
    <r>
      <rPr>
        <sz val="10"/>
        <rFont val="Calibri"/>
        <family val="2"/>
        <scheme val="minor"/>
      </rPr>
      <t xml:space="preserve">Multiply gross monthly rent or market rent by 75% (.75).   </t>
    </r>
    <r>
      <rPr>
        <i/>
        <sz val="9"/>
        <rFont val="Calibri"/>
        <family val="2"/>
        <scheme val="minor"/>
      </rPr>
      <t>The remaining 25% accounts for vacancy loss, maintenance, and management expenses.</t>
    </r>
  </si>
  <si>
    <r>
      <rPr>
        <sz val="10"/>
        <rFont val="Calibri"/>
        <family val="2"/>
        <scheme val="minor"/>
      </rPr>
      <t xml:space="preserve">Combine the monthly rental income of all </t>
    </r>
    <r>
      <rPr>
        <b/>
        <sz val="10"/>
        <rFont val="Calibri"/>
        <family val="2"/>
        <scheme val="minor"/>
      </rPr>
      <t xml:space="preserve">non-owner-occupied </t>
    </r>
    <r>
      <rPr>
        <sz val="10"/>
        <rFont val="Calibri"/>
        <family val="2"/>
        <scheme val="minor"/>
      </rPr>
      <t>rental units (</t>
    </r>
    <r>
      <rPr>
        <i/>
        <sz val="10"/>
        <rFont val="Calibri"/>
        <family val="2"/>
        <scheme val="minor"/>
      </rPr>
      <t>up to a maximum of 3 rental units since rental income is not eligible on the unit occupied by the borrower</t>
    </r>
    <r>
      <rPr>
        <sz val="10"/>
        <rFont val="Calibri"/>
        <family val="2"/>
        <scheme val="minor"/>
      </rPr>
      <t>).</t>
    </r>
  </si>
  <si>
    <r>
      <rPr>
        <b/>
        <sz val="10"/>
        <color rgb="FFC0504D"/>
        <rFont val="Calibri"/>
        <family val="2"/>
        <scheme val="minor"/>
      </rPr>
      <t xml:space="preserve">Step 2B.  Result: </t>
    </r>
    <r>
      <rPr>
        <sz val="10"/>
        <rFont val="Calibri"/>
        <family val="2"/>
        <scheme val="minor"/>
      </rPr>
      <t>Monthly qualifying rental income:</t>
    </r>
  </si>
  <si>
    <r>
      <rPr>
        <sz val="10"/>
        <rFont val="Calibri"/>
        <family val="2"/>
        <scheme val="minor"/>
      </rPr>
      <t xml:space="preserve">Identify the full amount of the PITIA as the borrower’s primary housing expense and include it in the debt-to-income ratio.
</t>
    </r>
    <r>
      <rPr>
        <i/>
        <sz val="9"/>
        <rFont val="Calibri"/>
        <family val="2"/>
        <scheme val="minor"/>
      </rPr>
      <t>Use proposed PITIA when the subject property; existing PITIA when not the subject property.</t>
    </r>
  </si>
  <si>
    <t>- Lease Agreement or Fannie Mae Form 1025</t>
  </si>
  <si>
    <t xml:space="preserve">Fannie Mae Form 1037  </t>
  </si>
  <si>
    <t>PRMG Revised</t>
  </si>
  <si>
    <t>FNMA Revised</t>
  </si>
  <si>
    <t>Enter total rents received.</t>
  </si>
  <si>
    <t>Equals adjusted monthly rental income</t>
  </si>
  <si>
    <t>A10</t>
  </si>
  <si>
    <t>Subtract proposed PITIA (for subject property) or existing PITIA (for non-subject property).</t>
  </si>
  <si>
    <t>x.75</t>
  </si>
  <si>
    <t>Equals adjusted monthly rental income.</t>
  </si>
  <si>
    <t>Subtract proposed PITIA (for subject property) or existing PITIA (for non- subject property).</t>
  </si>
  <si>
    <t>Enter the amount of the monthly qualifying income (positive result) or monthly qualifying loss (negative result) in “Net Rental.”</t>
  </si>
  <si>
    <t>Identify the mortgage as a rental property lien.</t>
  </si>
  <si>
    <t>Fannie Mae Form 1038                                                                                                                                                                                                            09.30.2014</t>
  </si>
  <si>
    <r>
      <rPr>
        <b/>
        <sz val="11"/>
        <rFont val="Calibri"/>
        <family val="2"/>
        <scheme val="minor"/>
      </rPr>
      <t>Rental Income Worksheet
Individual Rental Income from Investment Property(s): Monthly Qualifying Rental Income (or Loss)</t>
    </r>
  </si>
  <si>
    <r>
      <rPr>
        <b/>
        <sz val="10"/>
        <rFont val="Calibri"/>
        <family val="2"/>
        <scheme val="minor"/>
      </rPr>
      <t>Step 1</t>
    </r>
    <r>
      <rPr>
        <sz val="10"/>
        <rFont val="Calibri"/>
        <family val="2"/>
        <scheme val="minor"/>
      </rPr>
      <t xml:space="preserve">. When using Schedule E, determine the number of months the property was in service by dividing the Fair Rental Days by 30.
</t>
    </r>
    <r>
      <rPr>
        <i/>
        <sz val="9"/>
        <rFont val="Calibri"/>
        <family val="2"/>
        <scheme val="minor"/>
      </rPr>
      <t>If Fair Rental Days are not reported, the property is considered to be in service for 12 months unless there is evidence of a shorter term of service.</t>
    </r>
  </si>
  <si>
    <r>
      <rPr>
        <b/>
        <sz val="10"/>
        <rFont val="Calibri"/>
        <family val="2"/>
        <scheme val="minor"/>
      </rPr>
      <t>Step 2</t>
    </r>
    <r>
      <rPr>
        <sz val="10"/>
        <rFont val="Calibri"/>
        <family val="2"/>
        <scheme val="minor"/>
      </rPr>
      <t xml:space="preserve">. Calculate monthly qualifying rental income (loss) using Step 2A: Schedule E </t>
    </r>
    <r>
      <rPr>
        <b/>
        <sz val="10"/>
        <rFont val="Calibri"/>
        <family val="2"/>
        <scheme val="minor"/>
      </rPr>
      <t xml:space="preserve">OR </t>
    </r>
    <r>
      <rPr>
        <sz val="10"/>
        <rFont val="Calibri"/>
        <family val="2"/>
        <scheme val="minor"/>
      </rPr>
      <t>Step 2B: Lease Agreement or Fannie Mae Form 1007 or Form 1025.</t>
    </r>
  </si>
  <si>
    <r>
      <rPr>
        <b/>
        <sz val="10"/>
        <color rgb="FFC0504D"/>
        <rFont val="Calibri"/>
        <family val="2"/>
        <scheme val="minor"/>
      </rPr>
      <t xml:space="preserve">Step 2A. Result: </t>
    </r>
    <r>
      <rPr>
        <sz val="10"/>
        <rFont val="Calibri"/>
        <family val="2"/>
        <scheme val="minor"/>
      </rPr>
      <t>Monthly qualifying rental income (or loss):</t>
    </r>
  </si>
  <si>
    <r>
      <rPr>
        <b/>
        <sz val="10"/>
        <rFont val="Calibri"/>
        <family val="2"/>
        <scheme val="minor"/>
      </rPr>
      <t xml:space="preserve">Step 2 B.  Lease Agreement OR Fannie Mae Form 1007 or Form 1025
</t>
    </r>
    <r>
      <rPr>
        <i/>
        <sz val="9"/>
        <rFont val="Calibri"/>
        <family val="2"/>
        <scheme val="minor"/>
      </rPr>
      <t>This method is used when the transaction is a purchase, the property was acquired subsequent to the most recent tax filing, or the lender has justification for using a lease agreement.</t>
    </r>
  </si>
  <si>
    <r>
      <rPr>
        <sz val="10"/>
        <rFont val="Calibri"/>
        <family val="2"/>
        <scheme val="minor"/>
      </rPr>
      <t xml:space="preserve">Enter the gross monthly rent (from the lease agreement) or market rent (reported on Form 1007 or Form 1025).
</t>
    </r>
    <r>
      <rPr>
        <i/>
        <sz val="9"/>
        <rFont val="Calibri"/>
        <family val="2"/>
        <scheme val="minor"/>
      </rPr>
      <t>For multi-unit properties, combine gross rent from all rental units.</t>
    </r>
  </si>
  <si>
    <r>
      <rPr>
        <sz val="10"/>
        <rFont val="Calibri"/>
        <family val="2"/>
        <scheme val="minor"/>
      </rPr>
      <t xml:space="preserve">Multiply gross monthly rent or market rent by 75% (.75). </t>
    </r>
    <r>
      <rPr>
        <i/>
        <sz val="9"/>
        <rFont val="Calibri"/>
        <family val="2"/>
        <scheme val="minor"/>
      </rPr>
      <t>The remaining 25% accounts for vacancy loss, maintenance, and management expenses.</t>
    </r>
  </si>
  <si>
    <r>
      <rPr>
        <b/>
        <sz val="10"/>
        <color rgb="FFC0504D"/>
        <rFont val="Calibri"/>
        <family val="2"/>
        <scheme val="minor"/>
      </rPr>
      <t xml:space="preserve">Step 2B. Result: </t>
    </r>
    <r>
      <rPr>
        <sz val="10"/>
        <rFont val="Calibri"/>
        <family val="2"/>
        <scheme val="minor"/>
      </rPr>
      <t>Monthly qualifying rental income (loss):</t>
    </r>
  </si>
  <si>
    <r>
      <rPr>
        <b/>
        <sz val="10"/>
        <rFont val="Calibri"/>
        <family val="2"/>
        <scheme val="minor"/>
      </rPr>
      <t>Step 3</t>
    </r>
    <r>
      <rPr>
        <sz val="10"/>
        <rFont val="Calibri"/>
        <family val="2"/>
        <scheme val="minor"/>
      </rPr>
      <t xml:space="preserve">.  </t>
    </r>
    <r>
      <rPr>
        <b/>
        <sz val="10"/>
        <rFont val="Calibri"/>
        <family val="2"/>
        <scheme val="minor"/>
      </rPr>
      <t>Determine the qualifying impact using the result of Step 2A or Step 2B.</t>
    </r>
  </si>
  <si>
    <r>
      <rPr>
        <sz val="10"/>
        <rFont val="Calibri"/>
        <family val="2"/>
        <scheme val="minor"/>
      </rPr>
      <t xml:space="preserve">If the combined result of Step 2A or 2B is </t>
    </r>
    <r>
      <rPr>
        <b/>
        <sz val="10"/>
        <rFont val="Calibri"/>
        <family val="2"/>
        <scheme val="minor"/>
      </rPr>
      <t xml:space="preserve">positive, </t>
    </r>
    <r>
      <rPr>
        <sz val="10"/>
        <rFont val="Calibri"/>
        <family val="2"/>
        <scheme val="minor"/>
      </rPr>
      <t xml:space="preserve">add the positive amount to the borrower’s monthly qualifying income. </t>
    </r>
    <r>
      <rPr>
        <i/>
        <sz val="9"/>
        <rFont val="Calibri"/>
        <family val="2"/>
        <scheme val="minor"/>
      </rPr>
      <t>Because the PITIA expense was included in the calculations above, do not add it to the debt-to-income (DTI) ratio.</t>
    </r>
  </si>
  <si>
    <r>
      <rPr>
        <sz val="10"/>
        <rFont val="Calibri"/>
        <family val="2"/>
        <scheme val="minor"/>
      </rPr>
      <t xml:space="preserve">If the combined result of Step 2A or 2B is </t>
    </r>
    <r>
      <rPr>
        <b/>
        <sz val="10"/>
        <rFont val="Calibri"/>
        <family val="2"/>
        <scheme val="minor"/>
      </rPr>
      <t xml:space="preserve">negative, </t>
    </r>
    <r>
      <rPr>
        <sz val="10"/>
        <rFont val="Calibri"/>
        <family val="2"/>
        <scheme val="minor"/>
      </rPr>
      <t>include the amount of the loss in the borrower’s monthly expenses when calculating the DTI ratio.</t>
    </r>
  </si>
  <si>
    <r>
      <rPr>
        <sz val="10"/>
        <rFont val="Calibri"/>
        <family val="2"/>
        <scheme val="minor"/>
      </rPr>
      <t>Subject
Property</t>
    </r>
  </si>
  <si>
    <r>
      <rPr>
        <sz val="10"/>
        <rFont val="Calibri"/>
        <family val="2"/>
        <scheme val="minor"/>
      </rPr>
      <t>Enter the amount of the monthly qualifying income (positive result) or
monthly qualifying loss (negative result) in “Subject Net Cash.”</t>
    </r>
  </si>
  <si>
    <r>
      <rPr>
        <sz val="10"/>
        <rFont val="Calibri"/>
        <family val="2"/>
        <scheme val="minor"/>
      </rPr>
      <t>For refinance transactions, identify the
mortgage as a subject property lien.</t>
    </r>
  </si>
  <si>
    <t>- Schedule E (IRS Form 1040) OR</t>
  </si>
  <si>
    <t>- Lease Agreement or Fannie Mae Form 1007 or Form 1025</t>
  </si>
  <si>
    <t>City, ST ZIP:</t>
  </si>
  <si>
    <t>Investment Property Address:</t>
  </si>
  <si>
    <t>Comments</t>
  </si>
  <si>
    <t>Property Address</t>
  </si>
  <si>
    <t>Enter the mortgagee and the mortgage loan account number.</t>
  </si>
  <si>
    <t>Mortgagee/ #</t>
  </si>
  <si>
    <t>Enter gross rents received.</t>
  </si>
  <si>
    <t>Equals adjusted monthly rents.</t>
  </si>
  <si>
    <t>Real Estate Owned</t>
  </si>
  <si>
    <t>For refinance transactions, identify the mortgage as a subject property lien.</t>
  </si>
  <si>
    <r>
      <rPr>
        <b/>
        <sz val="11"/>
        <rFont val="Calibri"/>
        <family val="2"/>
        <scheme val="minor"/>
      </rPr>
      <t>Rental Income Worksheet
Business Rental Income from Investment Property(s):   Qualifying Impact of Mortgaged Investment Property PITIA Expense</t>
    </r>
  </si>
  <si>
    <r>
      <rPr>
        <b/>
        <sz val="10"/>
        <rFont val="Calibri"/>
        <family val="2"/>
        <scheme val="minor"/>
      </rPr>
      <t>Step 1</t>
    </r>
    <r>
      <rPr>
        <sz val="10"/>
        <rFont val="Calibri"/>
        <family val="2"/>
        <scheme val="minor"/>
      </rPr>
      <t xml:space="preserve">. When using IRS Form 8825, determine the number of months the property was in service by dividing the Fair Rental Days by 30.
</t>
    </r>
    <r>
      <rPr>
        <i/>
        <sz val="9"/>
        <rFont val="Calibri"/>
        <family val="2"/>
        <scheme val="minor"/>
      </rPr>
      <t>If Fair Rental Days are not reported, the property is considered to be in service for 12 months unless there is evidence of a shorter term of service.</t>
    </r>
  </si>
  <si>
    <r>
      <rPr>
        <b/>
        <sz val="10"/>
        <rFont val="Calibri"/>
        <family val="2"/>
        <scheme val="minor"/>
      </rPr>
      <t>Step 2</t>
    </r>
    <r>
      <rPr>
        <sz val="10"/>
        <rFont val="Calibri"/>
        <family val="2"/>
        <scheme val="minor"/>
      </rPr>
      <t xml:space="preserve">. Calculate monthly property cash flow using Step 2A: IRS Form 8825 </t>
    </r>
    <r>
      <rPr>
        <b/>
        <sz val="10"/>
        <rFont val="Calibri"/>
        <family val="2"/>
        <scheme val="minor"/>
      </rPr>
      <t xml:space="preserve">OR Step </t>
    </r>
    <r>
      <rPr>
        <sz val="10"/>
        <rFont val="Calibri"/>
        <family val="2"/>
        <scheme val="minor"/>
      </rPr>
      <t>2B: Lease Agreement.</t>
    </r>
  </si>
  <si>
    <r>
      <rPr>
        <sz val="10"/>
        <rFont val="Calibri"/>
        <family val="2"/>
        <scheme val="minor"/>
      </rPr>
      <t xml:space="preserve">Add back homeowners’ association dues.
</t>
    </r>
    <r>
      <rPr>
        <i/>
        <sz val="8"/>
        <rFont val="Calibri"/>
        <family val="2"/>
        <scheme val="minor"/>
      </rPr>
      <t>This expense must be specifically identified on Form 8825 in order to add It back.</t>
    </r>
  </si>
  <si>
    <r>
      <rPr>
        <sz val="10"/>
        <rFont val="Calibri"/>
        <family val="2"/>
        <scheme val="minor"/>
      </rPr>
      <t xml:space="preserve">Add back any one-time extraordinary expense (e.g., casualty loss). </t>
    </r>
    <r>
      <rPr>
        <i/>
        <sz val="8"/>
        <rFont val="Calibri"/>
        <family val="2"/>
        <scheme val="minor"/>
      </rPr>
      <t>There must be evidence of the nature of the one-time extraordinary expense.</t>
    </r>
  </si>
  <si>
    <r>
      <rPr>
        <sz val="10"/>
        <rFont val="Calibri"/>
        <family val="2"/>
        <scheme val="minor"/>
      </rPr>
      <t xml:space="preserve">Enter the gross monthly rent (from the lease agreement).
</t>
    </r>
    <r>
      <rPr>
        <i/>
        <sz val="9"/>
        <rFont val="Calibri"/>
        <family val="2"/>
        <scheme val="minor"/>
      </rPr>
      <t>For multi-unit properties, combine the monthly qualifying income of all rental units.</t>
    </r>
  </si>
  <si>
    <r>
      <rPr>
        <b/>
        <sz val="10"/>
        <rFont val="Calibri"/>
        <family val="2"/>
        <scheme val="minor"/>
      </rPr>
      <t>Step 3</t>
    </r>
    <r>
      <rPr>
        <sz val="10"/>
        <rFont val="Calibri"/>
        <family val="2"/>
        <scheme val="minor"/>
      </rPr>
      <t>.   Determine qualifying impact of the mortgaged investment property PITIA expense.</t>
    </r>
  </si>
  <si>
    <r>
      <rPr>
        <sz val="10"/>
        <rFont val="Calibri"/>
        <family val="2"/>
        <scheme val="minor"/>
      </rPr>
      <t xml:space="preserve">If the result of Step 2A or 2B is </t>
    </r>
    <r>
      <rPr>
        <b/>
        <sz val="10"/>
        <rFont val="Calibri"/>
        <family val="2"/>
        <scheme val="minor"/>
      </rPr>
      <t>negative</t>
    </r>
    <r>
      <rPr>
        <sz val="10"/>
        <rFont val="Calibri"/>
        <family val="2"/>
        <scheme val="minor"/>
      </rPr>
      <t>, include this loss, not to exceed the monthly PITIA expense, in the debt-to-income ratio</t>
    </r>
  </si>
  <si>
    <r>
      <rPr>
        <sz val="10"/>
        <rFont val="Calibri"/>
        <family val="2"/>
        <scheme val="minor"/>
      </rPr>
      <t xml:space="preserve">If the result of Step 2A or 2B is </t>
    </r>
    <r>
      <rPr>
        <b/>
        <sz val="10"/>
        <rFont val="Calibri"/>
        <family val="2"/>
        <scheme val="minor"/>
      </rPr>
      <t>positive</t>
    </r>
    <r>
      <rPr>
        <sz val="10"/>
        <rFont val="Calibri"/>
        <family val="2"/>
        <scheme val="minor"/>
      </rPr>
      <t>, the full amount of the PITIA expense has been offset. Do not include it in the debt-to-income ratio.</t>
    </r>
  </si>
  <si>
    <r>
      <rPr>
        <b/>
        <sz val="10"/>
        <rFont val="Calibri"/>
        <family val="2"/>
        <scheme val="minor"/>
      </rPr>
      <t xml:space="preserve">Important: </t>
    </r>
    <r>
      <rPr>
        <sz val="9"/>
        <rFont val="Calibri"/>
        <family val="2"/>
        <scheme val="minor"/>
      </rPr>
      <t xml:space="preserve">This worksheet provides a means of calculating an offset to the monthly PITIA. To add any net income to the borrower’s qualifying income, additional requirements apply (e.g., two-year history vs. one-year history). Refer to the Self-Employment Income topic in the Selling </t>
    </r>
    <r>
      <rPr>
        <sz val="10"/>
        <rFont val="Calibri"/>
        <family val="2"/>
        <scheme val="minor"/>
      </rPr>
      <t>Guide.</t>
    </r>
  </si>
  <si>
    <r>
      <rPr>
        <sz val="9"/>
        <rFont val="Calibri"/>
        <family val="2"/>
        <scheme val="minor"/>
      </rPr>
      <t>Enter the amount of the negative monthly property cash flow in “Subject Net Cash.”
If the monthly property cash flow is positive, enter $0.00.</t>
    </r>
  </si>
  <si>
    <r>
      <rPr>
        <sz val="9"/>
        <rFont val="Calibri"/>
        <family val="2"/>
        <scheme val="minor"/>
      </rPr>
      <t>Enter the amount of the negative monthly property cash flow in “Net Rental.”
If the monthly property cash flow is positive, enter $0.00.</t>
    </r>
  </si>
  <si>
    <t>- IRS Form 8825 (filed with either IRS Form 1065 or 1120S) OR</t>
  </si>
  <si>
    <t>- Lease Agreement</t>
  </si>
  <si>
    <t>If REO Schedule is completed, confirm that the “Net Rental Income” field reflects either
-  the amount of the property cash flow if it is negative, or
-  $0.00 if the monthly property cash flow is positive.</t>
  </si>
  <si>
    <t>Total 2A:</t>
  </si>
  <si>
    <t>Total 2B:</t>
  </si>
  <si>
    <t>Percentage of Ownership:</t>
  </si>
  <si>
    <t>Borrower Owned Business in Tax Year (X = Yes):</t>
  </si>
  <si>
    <t xml:space="preserve">Calculations for Declining Income (1=yes, 2=no, 3=not owned in prior tax year) </t>
  </si>
  <si>
    <t>Calculation:</t>
  </si>
  <si>
    <r>
      <t xml:space="preserve">Grand Total Income Used </t>
    </r>
    <r>
      <rPr>
        <sz val="8.5"/>
        <rFont val="Arial"/>
        <family val="2"/>
      </rPr>
      <t>(Worst Case Scenario if declining)</t>
    </r>
  </si>
  <si>
    <r>
      <t xml:space="preserve">Number of Months </t>
    </r>
    <r>
      <rPr>
        <sz val="8.5"/>
        <rFont val="Arial"/>
        <family val="2"/>
      </rPr>
      <t>(Worst Case Scenario if declining income)</t>
    </r>
  </si>
  <si>
    <r>
      <t>Average Monthly Income</t>
    </r>
    <r>
      <rPr>
        <sz val="8.5"/>
        <rFont val="Arial"/>
        <family val="2"/>
      </rPr>
      <t xml:space="preserve"> (Worst Case Scenario if declining income)</t>
    </r>
  </si>
  <si>
    <t>Underwriter Income Override - Must Justify in Notes Why Not Using Declining Income Above!</t>
  </si>
  <si>
    <r>
      <rPr>
        <sz val="9"/>
        <rFont val="Arial"/>
        <family val="2"/>
      </rPr>
      <t>Grand Total Income Used</t>
    </r>
    <r>
      <rPr>
        <sz val="8"/>
        <rFont val="Arial"/>
        <family val="2"/>
      </rPr>
      <t xml:space="preserve"> (if different than Worst Case - Must justify use in Notes)</t>
    </r>
  </si>
  <si>
    <r>
      <rPr>
        <sz val="9"/>
        <rFont val="Arial"/>
        <family val="2"/>
      </rPr>
      <t>Number of Months</t>
    </r>
    <r>
      <rPr>
        <sz val="8"/>
        <rFont val="Arial"/>
        <family val="2"/>
      </rPr>
      <t xml:space="preserve">  (if different than Worst Case - Must justify use in Notes)</t>
    </r>
  </si>
  <si>
    <r>
      <rPr>
        <sz val="9"/>
        <rFont val="Arial"/>
        <family val="2"/>
      </rPr>
      <t>Average Monthly Income Used</t>
    </r>
    <r>
      <rPr>
        <sz val="8"/>
        <rFont val="Arial"/>
        <family val="2"/>
      </rPr>
      <t xml:space="preserve"> (if different than Worst Case - Must justify use in Notes)</t>
    </r>
  </si>
  <si>
    <t>Subtract proposed PITIA (for subject property) or existing PITIA (for non- subject property).  Enter amount of PITIA borrower is responsible for (if on personal credit report must use 100% of PITIA)</t>
  </si>
  <si>
    <r>
      <rPr>
        <b/>
        <sz val="10"/>
        <color rgb="FFC0504D"/>
        <rFont val="Calibri"/>
        <family val="2"/>
        <scheme val="minor"/>
      </rPr>
      <t xml:space="preserve">Step 2A. Result:  </t>
    </r>
    <r>
      <rPr>
        <sz val="10"/>
        <rFont val="Calibri"/>
        <family val="2"/>
        <scheme val="minor"/>
      </rPr>
      <t xml:space="preserve">Monthly property cash flow (Based on % of Ownership less </t>
    </r>
    <r>
      <rPr>
        <b/>
        <sz val="10"/>
        <rFont val="Calibri"/>
        <family val="2"/>
        <scheme val="minor"/>
      </rPr>
      <t>entire</t>
    </r>
    <r>
      <rPr>
        <sz val="10"/>
        <rFont val="Calibri"/>
        <family val="2"/>
        <scheme val="minor"/>
      </rPr>
      <t xml:space="preserve"> PITIA entered in section A10 (amount entered in A10 should be manually adjusted to reflect the portion of the PITIA the borrower is responsible for):</t>
    </r>
  </si>
  <si>
    <r>
      <rPr>
        <b/>
        <sz val="10"/>
        <color rgb="FFC0504D"/>
        <rFont val="Calibri"/>
        <family val="2"/>
        <scheme val="minor"/>
      </rPr>
      <t xml:space="preserve">Step 2B. Result:  </t>
    </r>
    <r>
      <rPr>
        <sz val="10"/>
        <rFont val="Calibri"/>
        <family val="2"/>
        <scheme val="minor"/>
      </rPr>
      <t xml:space="preserve">Monthly property cash flow (Based on % of Ownership less </t>
    </r>
    <r>
      <rPr>
        <b/>
        <sz val="10"/>
        <rFont val="Calibri"/>
        <family val="2"/>
        <scheme val="minor"/>
      </rPr>
      <t>entire</t>
    </r>
    <r>
      <rPr>
        <sz val="10"/>
        <rFont val="Calibri"/>
        <family val="2"/>
        <scheme val="minor"/>
      </rPr>
      <t xml:space="preserve"> PITIA entered in section B3 (amount entered in B3 should be manually adjusted to reflect the portion of the PITIA the borrower is responsible for):</t>
    </r>
  </si>
  <si>
    <t>A lender may use this worksheet to prepare a written evaluation of its analysis of a self-employed borrower’s personal income, including the business income or loss, reported on the borrower’s personal income tax returns. The purpose of this written analysis is to determine the amount of stable and continuous income that will be available to the borrower for loan qualifying purposes.</t>
  </si>
  <si>
    <t>Wages, Salaries, Tips considered elsewhere</t>
  </si>
  <si>
    <t>Social Security Benefits</t>
  </si>
  <si>
    <t>IRA Distributions</t>
  </si>
  <si>
    <t>Pensions and Annuities</t>
  </si>
  <si>
    <t>Negate Other (Gains) Loss</t>
  </si>
  <si>
    <t>Total Unreimbursed Expenses</t>
  </si>
  <si>
    <t>Schedule B (IRS Form 1040) – Interest and Ordinary Dividends</t>
  </si>
  <si>
    <t>Schedule C (IRS Form 1040) – Profit or Loss from Business: Sole Proprietorship</t>
  </si>
  <si>
    <t>Travel, Meals, and Entertainment</t>
  </si>
  <si>
    <t>Schedule D (IRS Form 1040) – Capital Gains and Losses</t>
  </si>
  <si>
    <t>Recurring Capital Gains</t>
  </si>
  <si>
    <t>Schedule E (IRS Form 1040) – Supplemental Income and Loss</t>
  </si>
  <si>
    <t xml:space="preserve">Note: A lender may use Fannie Mae Rental Income Worksheets (Form 1037 or Form 1038) to calculate individual rental income (loss) </t>
  </si>
  <si>
    <t>reported on Schedule E.</t>
  </si>
  <si>
    <t>Royalties Received</t>
  </si>
  <si>
    <t>Depletion</t>
  </si>
  <si>
    <t>Schedule F (IRS Form 1040) – Profit or Loss from Farming</t>
  </si>
  <si>
    <t>Schedule K-1 – Ownership in the business &lt;25% -- Borrower does not meet definition of self-employed</t>
  </si>
  <si>
    <t>Business income reported on Schedule K-1 may be used to qualify only when the borrower has a documented stable history of receiving cash distributions of income from the business consistent with the level of business income being used to qualify.</t>
  </si>
  <si>
    <t>Ordinary Inc, Net Rental Real Estate Inc, Other Net Rental Inc</t>
  </si>
  <si>
    <t>Distributions</t>
  </si>
  <si>
    <t>Lesser of line 36 or line 37</t>
  </si>
  <si>
    <t>Lesser of line 40 or line 41</t>
  </si>
  <si>
    <t>Personal Income Total</t>
  </si>
  <si>
    <t>Non-Tax Portion Ongoing Coop Dist &amp; Commodity Crdt Corp Pymts</t>
  </si>
  <si>
    <t>Schedule K-1 -- Ownership in the business 25% or greater – Borrower meets definition of self-employed</t>
  </si>
  <si>
    <t>Business income reported on Schedule K-1 may be used to qualify the borrower only when the borrower has a documented stable history of receiving cash distributions of income from the business consistent with the level of business income being used to qualify.</t>
  </si>
  <si>
    <t>Partnerships and S Corporations</t>
  </si>
  <si>
    <t>The borrower’s proportionate share of adjustments to business cash flow may be used to qualify only when:</t>
  </si>
  <si>
    <t>the borrower can document ownership and access to income, and has a documented stable history of receiving cash distributions of income from the business consistent with the level of business income being used to qualify;</t>
  </si>
  <si>
    <t>the business has adequate liquidity to support withdrawal of earnings; and</t>
  </si>
  <si>
    <t>the business has positive sales and earnings trends.</t>
  </si>
  <si>
    <t>*</t>
  </si>
  <si>
    <t>Partnership Schedule K-1 (IRS Form 1065)</t>
  </si>
  <si>
    <t>Ordinary Income (Loss), Net Rental Real Estate Income (Loss),
Other Net Rental Income (Loss)</t>
  </si>
  <si>
    <t>Proportionate Share of Adjustments to Business Cash Flow Income (Loss) Form 1065; enter result from line 59 below</t>
  </si>
  <si>
    <t>Guaranteed Payments to Partner</t>
  </si>
  <si>
    <t>Lesser or line 45 or line 46</t>
  </si>
  <si>
    <t>Partnership Total (line 47 + line 48)</t>
  </si>
  <si>
    <t>Pass-through (Income) Loss from Other Partnerships</t>
  </si>
  <si>
    <t>Multiply by Borrower % of Ownership</t>
  </si>
  <si>
    <t>Proportionate Share of Adjustments to Business Cash Flow</t>
  </si>
  <si>
    <t>(x)</t>
  </si>
  <si>
    <t>Partnership Total [line 49]</t>
  </si>
  <si>
    <t>S Corporation Total [line 65]</t>
  </si>
  <si>
    <t>Corporation Total [line 86]</t>
  </si>
  <si>
    <t>(Include only when the borrower owns 100% of the business)</t>
  </si>
  <si>
    <t>IRS Form 1065 - Adjustments to Business Cash Flow</t>
  </si>
  <si>
    <t>S Corporation Schedule K-1 (IRS Form 1120S)</t>
  </si>
  <si>
    <t>IRS Form 1120S - Adjustments to Business Cash Flow</t>
  </si>
  <si>
    <t>Lesser or line 62 or line 63</t>
  </si>
  <si>
    <t>S Corporation Total</t>
  </si>
  <si>
    <t>Income derived from the following analysis may be used to qualify when:</t>
  </si>
  <si>
    <t>the business has adequate liquidity to support withdrawal of earnings, and</t>
  </si>
  <si>
    <t>the sales and earnings trends of the business are positive.</t>
  </si>
  <si>
    <r>
      <t xml:space="preserve">the borrower is </t>
    </r>
    <r>
      <rPr>
        <b/>
        <u/>
        <sz val="10"/>
        <color theme="1"/>
        <rFont val="Calibri"/>
        <family val="2"/>
        <scheme val="minor"/>
      </rPr>
      <t>100%</t>
    </r>
    <r>
      <rPr>
        <sz val="10"/>
        <color theme="1"/>
        <rFont val="Calibri"/>
        <family val="2"/>
        <scheme val="minor"/>
      </rPr>
      <t xml:space="preserve"> owner of the business,</t>
    </r>
  </si>
  <si>
    <t xml:space="preserve">Dividends Paid to Borrower </t>
  </si>
  <si>
    <t>Revised 1084-12/16/14</t>
  </si>
  <si>
    <t>The lender may use a profit and loss statement—audited or unaudited—for a self-employed borrower’s business to support its determination of the stability or continuance of the borrower’s income. Allowable add-backs include depreciation, depletion, and other non-cash expenses as identified above.</t>
  </si>
  <si>
    <t>On Form 1040, total distributions are reported; however, only the taxable portion of total distributions is included in the borrower's Total Income. To determine the tax-exempt portion of this income, calculate the difference between total distributions and the taxable portion and add the difference to Total Income by recording the calculated amount on Line 8 of Form 1084. The tax-exempt portion of this income can be grossed up according to the guidelines that address tax-exempt income.</t>
  </si>
  <si>
    <t>Unemployment compensation must appear in two consecutive years of tax returns and must be relatively consistent. In addition, the borrower's current job must be subject to the same seasonally affected layoff. If these conditions do not exist, subtract the amount reported from Total Income.</t>
  </si>
  <si>
    <t>Adjustments to Income: Form 1040 allows for the reduction in Total Income for items such as IRA contributions, moving expenses, various expenses associated with self employment, and others. Form 1084 begins with Total Income (Form 1040); therefore, an adjustment is not necessary for these items. Note, however, that if the borrower is claiming an adjustment on Form 1040 for alimony paid, this obligation must be factored into the borrower's monthly debt payments to calculate the total debt-to-income ratio.</t>
  </si>
  <si>
    <t>Schedule A (IRS Form 1040) – Itemized Deductions</t>
  </si>
  <si>
    <t>A review of Schedule A will give the lender an indication of whether the borrower has owned real estate in the past and if there was a lien against a property (institutional or private). Interest paid on owner-occupied real estate and real estate taxes are itemized on Schedule A. Generally, interest and real estate taxes paid on investment properties are reported on Schedule E (Supplemental Income and Loss).</t>
  </si>
  <si>
    <t>Unreimbursed employee expenses appear on Schedule A and indicate the borrower is subject to certain business expenses. When commission income represents 25% or more of the borrower’s total annual employment income and Schedule A indicates the presence of unreimbursed expenses, the lender must obtain and examine Form 2106 and factor unreimbursed expenses in the analysis. Refer to the Selling Guide for additional guidance.</t>
  </si>
  <si>
    <t>IRS Form 2106 - Employee Business Expenses</t>
  </si>
  <si>
    <t>Note that Schedule D gains or losses were negated above. Evaluate the consistency and likelihood of continuance of any gains reported on Schedule D. Compare at least two consecutive years of Schedule Ds to determine whether or not the income is recurring. Confirm the likelihood of continuance by obtaining documentation that supports the borrower's ownership of assets that will produce future gains. Also, ensure that pass-through income from Schedule K-1 is not included.</t>
  </si>
  <si>
    <t>IRS Form 4797 – Sales of Business Property</t>
  </si>
  <si>
    <t>IRS Form 6252 – Installment Sale Income</t>
  </si>
  <si>
    <t>Income or losses reported on Schedule E were initially negated in the first part of the analysis to ensure each component is analyzed separately. Using Schedule E, determine to what extent income from royalties can be included.</t>
  </si>
  <si>
    <t>Individual rental income (loss) reported on Schedule E is evaluated using the applicable Fannie Mae Rental Income Worksheet. Refer to the Rental Income section of the Selling Guide for additional details.</t>
  </si>
  <si>
    <t>Income or losses from partnerships and S corporations, which are also included on Schedule E, will be addressed below.</t>
  </si>
  <si>
    <t>Schedule K-1 – Borrower does not meet definition of self-employed</t>
  </si>
  <si>
    <t>(Ownership in the business &lt;25%)</t>
  </si>
  <si>
    <t>Schedule K-1 - Borrower meets the definition of self-employed</t>
  </si>
  <si>
    <t>(Ownership in the business is 25% or greater)</t>
  </si>
  <si>
    <t>The lender must analyze business tax returns to determine whether income from a partnership or S Corporation can be used to qualify the borrower. The business must show a consistent pattern of profitability for the income to be used. Losses identified by the lender's analysis must be deducted from the borrower's income since such losses represent a drain on cash flow.</t>
  </si>
  <si>
    <t>The borrower's share of ordinary income or losses, net rental real estate income or losses, or other net rental income or losses from a partnership is addressed in the evaluation of Schedule K-1 (Form 1065). The analysis of Form 1065 will enable the lender to consider certain adjustments to the business cash flow.</t>
  </si>
  <si>
    <t>When analyzing Form 1065, only the partner's share of income or loss adjustments should be used in the calculation.</t>
  </si>
  <si>
    <t>In general, subtract ordinary income from other partnerships and add any ordinary losses from other partnerships.</t>
  </si>
  <si>
    <t>If there is evidence that these liabilities regularly rollover and/or there are sufficient liquid business assets to cover them, no deduction is necessary.</t>
  </si>
  <si>
    <t>The borrower's share of ordinary income or losses, net rental real estate income or losses, or other net rental income or losses from an S Corporation is addressed in the evaluation of Schedule K-1 (Form 1120S). The analysis of Form 1120S will enable the lender to consider certain adjustments to the business cash flow.</t>
  </si>
  <si>
    <t>When analyzing Form 1120S, only the borrower's share of income or loss adjustments should be used in the calculation. The borrower's share is based on his or her percentage of stock ownership as reported on the Schedule K-1. This worksheet provides for this calculation.</t>
  </si>
  <si>
    <t>Form 1120S - Adjustments to Business Cash Flow</t>
  </si>
  <si>
    <t>Regular Corporation – IRS Form 1120</t>
  </si>
  <si>
    <t>If there is evidence that these liabilities regularly roll over and/or there are sufficient liquid business assets to cover them, no deduction is necessary.</t>
  </si>
  <si>
    <t>Generally, year-to-date income from profit and loss statements is not considered in the borrower’s personal cash flow analysis; however, this information may be considered when evaluating the stability of the business. Any salaries or draws received by the borrower, as well as any adjustments used when analyzing tax returns, such as nonrecurring income and expenses, depreciation, and depletion, may be added to the business cash flow when determining the likelihood the borrower will continue to receive income from the business.</t>
  </si>
  <si>
    <t>- the payments will be ongoing and consistent with the level reported on Form 1040 for a minimum of three years, and</t>
  </si>
  <si>
    <t>- the receipt of alimony income has been documented as stable for at least 6 months,</t>
  </si>
  <si>
    <t>- the alimony payments are made as a result of a divorce decree or written and signed agreement that is a legal obligation.</t>
  </si>
  <si>
    <r>
      <rPr>
        <b/>
        <sz val="11"/>
        <rFont val="Arial"/>
        <family val="2"/>
      </rPr>
      <t>Line 1</t>
    </r>
    <r>
      <rPr>
        <sz val="11"/>
        <rFont val="Arial"/>
        <family val="2"/>
      </rPr>
      <t xml:space="preserve"> - Total Income: Begin with Total Income, which represents the borrower's gross income before adjustments.</t>
    </r>
  </si>
  <si>
    <r>
      <rPr>
        <b/>
        <sz val="11"/>
        <rFont val="Arial"/>
        <family val="2"/>
      </rPr>
      <t>Line 2</t>
    </r>
    <r>
      <rPr>
        <sz val="11"/>
        <rFont val="Arial"/>
        <family val="2"/>
      </rPr>
      <t xml:space="preserve"> – Wages, Salaries, and Tips considered elsewhere: Subtract any income reported on Form 1040 that has been verified and underwritten based on current information or that does not belong to the borrower. This type of income includes salary and hourly compensation, income from a spouse or ex-spouse that will not be used for underwriting purposes, or other income more appropriately underwritten based on current earnings rather than historical. Cross-reference the amount reported on Form 1040 against the amount indicated on the borrower's Form W-2.</t>
    </r>
  </si>
  <si>
    <r>
      <rPr>
        <b/>
        <sz val="11"/>
        <rFont val="Arial"/>
        <family val="2"/>
      </rPr>
      <t>Line 3</t>
    </r>
    <r>
      <rPr>
        <sz val="11"/>
        <rFont val="Arial"/>
        <family val="2"/>
      </rPr>
      <t xml:space="preserve"> – Tax-exempt Interest Income: Add any tax-exempt interest income included on Form 1040 to the Total Income if it is likely to continue and is verified as recurring income. Taxable interest income and dividend income reported on Form 1040 will be addressed by analyzing Schedule B (Form 1040). (See Schedule B (IRS Form 1040) – Interest and Ordinary Dividends below.)</t>
    </r>
  </si>
  <si>
    <r>
      <rPr>
        <b/>
        <sz val="11"/>
        <rFont val="Arial"/>
        <family val="2"/>
      </rPr>
      <t>Line 4</t>
    </r>
    <r>
      <rPr>
        <sz val="11"/>
        <rFont val="Arial"/>
        <family val="2"/>
      </rPr>
      <t xml:space="preserve"> – State and Local Tax Refunds: Subtract from Total Income all taxable refunds, credits, or offsets of state and local income taxes reported on Form 1040. A tax refund cannot be included as qualifying income since it has been accounted for in the previous year's gross income.</t>
    </r>
  </si>
  <si>
    <r>
      <rPr>
        <b/>
        <sz val="11"/>
        <rFont val="Arial"/>
        <family val="2"/>
      </rPr>
      <t>Line 5</t>
    </r>
    <r>
      <rPr>
        <sz val="11"/>
        <rFont val="Arial"/>
        <family val="2"/>
      </rPr>
      <t xml:space="preserve"> – Nonrecurring Alimony Received: Subtract from Total Income any alimony income that does not meet all of the following criteria:</t>
    </r>
  </si>
  <si>
    <r>
      <rPr>
        <b/>
        <sz val="11"/>
        <rFont val="Arial"/>
        <family val="2"/>
      </rPr>
      <t>Line 6</t>
    </r>
    <r>
      <rPr>
        <sz val="11"/>
        <rFont val="Arial"/>
        <family val="2"/>
      </rPr>
      <t xml:space="preserve"> – Negate Schedule D (Income) Loss: Examine Schedule D (Form 1040) to determine whether capital gains should be added to Total Income. (See Schedule D (IRS Form 1040) – Capital Gains and Losses below)</t>
    </r>
  </si>
  <si>
    <r>
      <rPr>
        <b/>
        <sz val="11"/>
        <rFont val="Arial"/>
        <family val="2"/>
      </rPr>
      <t>Line 7</t>
    </r>
    <r>
      <rPr>
        <sz val="11"/>
        <rFont val="Arial"/>
        <family val="2"/>
      </rPr>
      <t xml:space="preserve"> - Negate Other (Gains) Losses: Examine Form 4797, Sales of Business Property, to determine whether gains should be added to Total Income.</t>
    </r>
  </si>
  <si>
    <r>
      <rPr>
        <b/>
        <sz val="11"/>
        <rFont val="Arial"/>
        <family val="2"/>
      </rPr>
      <t>Line 8</t>
    </r>
    <r>
      <rPr>
        <sz val="11"/>
        <rFont val="Arial"/>
        <family val="2"/>
      </rPr>
      <t xml:space="preserve"> – IRA Distributions: The non-taxable portion of IRA distributions is not included in Total Income reported on Form 1040. However, total distributions should be used as qualifying income provided the distributions are likely to continue for a minimum of three years and at their reported levels. Account verifications must be obtained to confirm the continuance of this income.</t>
    </r>
  </si>
  <si>
    <r>
      <rPr>
        <b/>
        <sz val="11"/>
        <rFont val="Arial"/>
        <family val="2"/>
      </rPr>
      <t>Line 9</t>
    </r>
    <r>
      <rPr>
        <sz val="11"/>
        <rFont val="Arial"/>
        <family val="2"/>
      </rPr>
      <t xml:space="preserve"> – Pensions and Annuities: The non-taxable portion of pension or annuity income is not included in Total Income reported on Form 1040. However, the total amount of pension and/or annuity income should be used as qualifying income provided the distributions are likely to continue for a minimum of three years and at their reported levels.</t>
    </r>
  </si>
  <si>
    <t>On Form 1040, total income is reported, however, only the taxable portion is included in the borrower's Total Income. To determine the tax-exempt portion of this income, calculate the difference between total income and the taxable portion and add the difference to Total Income by recording the calculated amount on Line 9. The tax-exempt portion of this income can be grossed up according to the guidelines that address tax-exempt income.</t>
  </si>
  <si>
    <r>
      <rPr>
        <b/>
        <sz val="11"/>
        <rFont val="Arial"/>
        <family val="2"/>
      </rPr>
      <t xml:space="preserve">Line 10 </t>
    </r>
    <r>
      <rPr>
        <sz val="11"/>
        <rFont val="Arial"/>
        <family val="2"/>
      </rPr>
      <t>– Negate Schedule E (Income) Loss: Negate all income (subtract) or loss (add) from rental real estate, royalties, partnerships, S corporations, and trusts. Each component of Schedule E (Form 1040) income (loss) reported on the first page of Form 1040 will be analyzed separately. This approach will help avoid complications that may arise if nondeductible losses occur.</t>
    </r>
  </si>
  <si>
    <r>
      <rPr>
        <b/>
        <sz val="11"/>
        <rFont val="Arial"/>
        <family val="2"/>
      </rPr>
      <t xml:space="preserve">Line 11 </t>
    </r>
    <r>
      <rPr>
        <sz val="11"/>
        <rFont val="Arial"/>
        <family val="2"/>
      </rPr>
      <t>– Nonrecurring Unemployment Compensation: Nonrecurring unemployment compensation payments must be subtracted from Total Income. However, if it is typical for the borrower to be laid off seasonally (for example, a construction worker or landscaping laborer), do not subtract the reported amount from Total Income.</t>
    </r>
  </si>
  <si>
    <r>
      <rPr>
        <b/>
        <sz val="11"/>
        <rFont val="Arial"/>
        <family val="2"/>
      </rPr>
      <t xml:space="preserve">Line 12 </t>
    </r>
    <r>
      <rPr>
        <sz val="11"/>
        <rFont val="Arial"/>
        <family val="2"/>
      </rPr>
      <t>– Social Security Benefits: Determine the difference between the total and the taxable Social Security benefits paid to the borrower and add the calculated amount to Total Income. In addition, deduct any nonrecurring taxable benefits. Scheduled benefit payments must continue for a minimum of three years to be considered as qualifying income. Supporting documentation to confirm the continuance of this income is required when benefits are not a result of retirement or long-term disability. The tax-exempt portion of this income can be grossed up according to the guidelines that address tax-exempt income.</t>
    </r>
  </si>
  <si>
    <r>
      <rPr>
        <b/>
        <sz val="11"/>
        <rFont val="Arial"/>
        <family val="2"/>
      </rPr>
      <t>Line 13</t>
    </r>
    <r>
      <rPr>
        <sz val="11"/>
        <rFont val="Arial"/>
        <family val="2"/>
      </rPr>
      <t xml:space="preserve"> – Nonrecurring Other (Income) Loss. Subtract other income from the borrower's Total Income, unless documentation can be obtained to verify that the receipt of the income will be consistent and ongoing (minimum of three years). Add back other losses to Total Income if documented to be nonrecurring.</t>
    </r>
  </si>
  <si>
    <r>
      <rPr>
        <b/>
        <sz val="11"/>
        <rFont val="Arial"/>
        <family val="2"/>
      </rPr>
      <t xml:space="preserve">Line 14 </t>
    </r>
    <r>
      <rPr>
        <sz val="11"/>
        <rFont val="Arial"/>
        <family val="2"/>
      </rPr>
      <t>– Other: See the Selling Guide for other sources of income that may be included here.</t>
    </r>
  </si>
  <si>
    <r>
      <rPr>
        <b/>
        <sz val="11"/>
        <rFont val="Arial"/>
        <family val="2"/>
      </rPr>
      <t>Line 15</t>
    </r>
    <r>
      <rPr>
        <sz val="11"/>
        <rFont val="Arial"/>
        <family val="2"/>
      </rPr>
      <t xml:space="preserve"> – Total Unreimbursed Expenses: The borrower’s unreimbursed expenses are reported on Form 2106. Subtract the reported amount from Total Income. Note that when the borrower recognizes "actual expenses" rather than using the "standard mileage rate," the lender must analyze the "actual expenses" section of the form and check for lease payments. Add back actual lease payments to ensure that the expense is recognized only once.</t>
    </r>
  </si>
  <si>
    <r>
      <rPr>
        <b/>
        <sz val="11"/>
        <rFont val="Arial"/>
        <family val="2"/>
      </rPr>
      <t>Line 16</t>
    </r>
    <r>
      <rPr>
        <sz val="11"/>
        <rFont val="Arial"/>
        <family val="2"/>
      </rPr>
      <t xml:space="preserve"> – Depreciation: If the borrower has claimed automobile depreciation on Form 2106, this expense should be added to the borrower's income. Vehicle depreciation can be calculated one of two ways – by using the standard mileage deduction or the actual depreciation expense. The method used by the borrower will be disclosed on the second page of Form 2106.</t>
    </r>
  </si>
  <si>
    <t>- If the borrower used the standard mileage deduction, multiply the business miles driven by the depreciation factor for the appropriate year and add the calculated amount to Total Income.</t>
  </si>
  <si>
    <t>- If the borrower claimed the actual depreciation expense, add this amount to Total Income.</t>
  </si>
  <si>
    <r>
      <rPr>
        <b/>
        <sz val="11"/>
        <rFont val="Arial"/>
        <family val="2"/>
      </rPr>
      <t>Line 17</t>
    </r>
    <r>
      <rPr>
        <sz val="11"/>
        <rFont val="Arial"/>
        <family val="2"/>
      </rPr>
      <t xml:space="preserve"> – Nonrecurring Interest Income: Subtract nonrecurring interest income from Total Income. This includes interest income from assets used to complete the subject transaction. Document the existence of the accounts on which the interest is earned and confirm that the balances have not significantly decreased. Subtract any interest income from seller-financed mortgages that have less than three years remaining in the contract or that is unstable because of delinquent repayment. Note that the principal portion of installment payments received is reported in Schedule D and Form 6252, Installment Sale Income.</t>
    </r>
  </si>
  <si>
    <r>
      <rPr>
        <b/>
        <sz val="11"/>
        <rFont val="Arial"/>
        <family val="2"/>
      </rPr>
      <t>Line 18</t>
    </r>
    <r>
      <rPr>
        <sz val="11"/>
        <rFont val="Arial"/>
        <family val="2"/>
      </rPr>
      <t xml:space="preserve"> – Nonrecurring Dividend Income: Document that the assets producing dividend income exist and are owned by the borrower. Deduct nonrecurring dividend income from Total Income.</t>
    </r>
  </si>
  <si>
    <r>
      <rPr>
        <b/>
        <sz val="11"/>
        <rFont val="Arial"/>
        <family val="2"/>
      </rPr>
      <t>Line 19</t>
    </r>
    <r>
      <rPr>
        <sz val="11"/>
        <rFont val="Arial"/>
        <family val="2"/>
      </rPr>
      <t xml:space="preserve"> – Nonrecurring Other (Income) Loss/Expense: Other income reported on Schedule C represents income received that was not obtained from the profits of the business. Unless this income is documented and determined to be stable, consistent, and recurring, subtract all Other Income.</t>
    </r>
  </si>
  <si>
    <r>
      <rPr>
        <b/>
        <sz val="11"/>
        <rFont val="Arial"/>
        <family val="2"/>
      </rPr>
      <t>Line 20</t>
    </r>
    <r>
      <rPr>
        <sz val="11"/>
        <rFont val="Arial"/>
        <family val="2"/>
      </rPr>
      <t xml:space="preserve"> – Depletion: Add back to Total Income any depletion reported on Schedule C.</t>
    </r>
  </si>
  <si>
    <r>
      <rPr>
        <b/>
        <sz val="11"/>
        <rFont val="Arial"/>
        <family val="2"/>
      </rPr>
      <t>Line 21</t>
    </r>
    <r>
      <rPr>
        <sz val="11"/>
        <rFont val="Arial"/>
        <family val="2"/>
      </rPr>
      <t xml:space="preserve"> – Depreciation: Add back to Total Income any depreciation reported on Schedule C. Vehicle depreciation can be calculated one of two ways – by using the standard mileage deduction or actual depreciation expense. If the borrower used the standard mileage deduction, multiply the business miles driven by the depreciation factor for the appropriate year and add the calculated amount to the borrower's cash flow.</t>
    </r>
  </si>
  <si>
    <r>
      <rPr>
        <b/>
        <sz val="11"/>
        <rFont val="Arial"/>
        <family val="2"/>
      </rPr>
      <t>Line 22</t>
    </r>
    <r>
      <rPr>
        <sz val="11"/>
        <rFont val="Arial"/>
        <family val="2"/>
      </rPr>
      <t xml:space="preserve"> – Travel, Meals, and Entertainment: These expenses relate to the cost of business-related travel, meals, and entertainment and therefore the full amount of these expenses should be taken into account when determining the borrower's actual cash flow. If a portion of these expenses is excluded for meals and entertainment, subtract this exclusion from Total Income.</t>
    </r>
  </si>
  <si>
    <r>
      <rPr>
        <b/>
        <sz val="11"/>
        <rFont val="Arial"/>
        <family val="2"/>
      </rPr>
      <t>Line 23</t>
    </r>
    <r>
      <rPr>
        <sz val="11"/>
        <rFont val="Arial"/>
        <family val="2"/>
      </rPr>
      <t xml:space="preserve"> – Business Use of Home: Add to Total Income any expenses for business use of home.</t>
    </r>
  </si>
  <si>
    <r>
      <rPr>
        <b/>
        <sz val="11"/>
        <rFont val="Arial"/>
        <family val="2"/>
      </rPr>
      <t>Line 24</t>
    </r>
    <r>
      <rPr>
        <sz val="11"/>
        <rFont val="Arial"/>
        <family val="2"/>
      </rPr>
      <t xml:space="preserve"> – Amortization/Casualty Loss: Amortization expenses are usually one-time costs that are distributed over a period of time and can therefore be added to Total Income. Casualty losses are typically nonrecurring and should be added to Total Income.</t>
    </r>
  </si>
  <si>
    <r>
      <rPr>
        <b/>
        <sz val="11"/>
        <rFont val="Arial"/>
        <family val="2"/>
      </rPr>
      <t>Line 25</t>
    </r>
    <r>
      <rPr>
        <sz val="11"/>
        <rFont val="Arial"/>
        <family val="2"/>
      </rPr>
      <t xml:space="preserve"> – Recurring Capital Gains: Add recurring gains to Total Income. Note: Capital losses identified on Schedule D do not have to be considered when calculating income or liabilities, even if the losses are recurring.</t>
    </r>
  </si>
  <si>
    <r>
      <rPr>
        <b/>
        <sz val="11"/>
        <rFont val="Arial"/>
        <family val="2"/>
      </rPr>
      <t>Line 26</t>
    </r>
    <r>
      <rPr>
        <sz val="11"/>
        <rFont val="Arial"/>
        <family val="2"/>
      </rPr>
      <t xml:space="preserve"> – Recurring Capital Gains: Add recurring gains to Total Income. Evaluate the consistency and likelihood of continuance of any gains reported on Form 4797. Confirm the likelihood of continuance by obtaining documentation that supports the borrower's ownership of assets that will produce future gains.</t>
    </r>
  </si>
  <si>
    <r>
      <rPr>
        <b/>
        <sz val="11"/>
        <rFont val="Arial"/>
        <family val="2"/>
      </rPr>
      <t>Line 27</t>
    </r>
    <r>
      <rPr>
        <sz val="11"/>
        <rFont val="Arial"/>
        <family val="2"/>
      </rPr>
      <t xml:space="preserve"> – Principal Payments Received: Only gains, losses, and principal repayments are reported on this IRS form (interest income is reported on Schedule B) and are carried forward to Schedule D and Form 1040. Schedule D gains or losses were negated in the first part of the analysis. Add principal payments to the borrower’s income only when they are determined to be stable and recurring. Obtain a copy of the note or contract to verify that payments will continue for at least three years.</t>
    </r>
  </si>
  <si>
    <r>
      <rPr>
        <b/>
        <sz val="11"/>
        <rFont val="Arial"/>
        <family val="2"/>
      </rPr>
      <t>Line 28</t>
    </r>
    <r>
      <rPr>
        <sz val="11"/>
        <rFont val="Arial"/>
        <family val="2"/>
      </rPr>
      <t xml:space="preserve"> – Royalties Received: If the borrower has listed royalty income, it should be verified as ongoing and consistent before including it as usable income. Add royalties received to the borrower's income when they are ongoing for three or more years.</t>
    </r>
  </si>
  <si>
    <r>
      <rPr>
        <b/>
        <sz val="11"/>
        <rFont val="Arial"/>
        <family val="2"/>
      </rPr>
      <t>Line 29</t>
    </r>
    <r>
      <rPr>
        <sz val="11"/>
        <rFont val="Arial"/>
        <family val="2"/>
      </rPr>
      <t xml:space="preserve"> – Total Expenses: Subtract from royalty income received the total amount of associated expenses reported on Schedule E, except depletion. The resulting calculation is the actual income received from royalties.</t>
    </r>
  </si>
  <si>
    <r>
      <rPr>
        <b/>
        <sz val="11"/>
        <rFont val="Arial"/>
        <family val="2"/>
      </rPr>
      <t>Line 30</t>
    </r>
    <r>
      <rPr>
        <sz val="11"/>
        <rFont val="Arial"/>
        <family val="2"/>
      </rPr>
      <t xml:space="preserve"> – Depletion: A borrower may claim depletion expense. When this expense is reported on Schedule E, add back to Total Income the amount of the depletion expense reported.</t>
    </r>
  </si>
  <si>
    <r>
      <rPr>
        <b/>
        <sz val="11"/>
        <rFont val="Arial"/>
        <family val="2"/>
      </rPr>
      <t>Line 31</t>
    </r>
    <r>
      <rPr>
        <sz val="11"/>
        <rFont val="Arial"/>
        <family val="2"/>
      </rPr>
      <t xml:space="preserve"> – Non-tax Portion Ongoing Cooperative Distribution and Commodity Credit Corporate Payments: Certain federal agriculture program payments, cooperative distributions, and insurance/loan proceeds are not fully taxable. Add the nontaxable portion of these income types to Total Income. However, caution should be exercised when including them. These sources of income may or may not be stable or continuous. Do not include any income that represents a one-time occurrence or is not stable.</t>
    </r>
  </si>
  <si>
    <r>
      <rPr>
        <b/>
        <sz val="11"/>
        <rFont val="Arial"/>
        <family val="2"/>
      </rPr>
      <t>Line 32</t>
    </r>
    <r>
      <rPr>
        <sz val="11"/>
        <rFont val="Arial"/>
        <family val="2"/>
      </rPr>
      <t xml:space="preserve"> – Nonrecurring Other (Income) Loss: Other income reported on Schedule F represents income received by a farmer that was not obtained through farm operations. If this income cannot be documented to be stable, consistent, and recurring, subtract Other Income and add Other Losses from income.</t>
    </r>
  </si>
  <si>
    <r>
      <rPr>
        <b/>
        <sz val="11"/>
        <rFont val="Arial"/>
        <family val="2"/>
      </rPr>
      <t>Line 33</t>
    </r>
    <r>
      <rPr>
        <sz val="11"/>
        <rFont val="Arial"/>
        <family val="2"/>
      </rPr>
      <t xml:space="preserve"> – Depreciation: Add any depreciation reported on Schedule F to Total Income.</t>
    </r>
  </si>
  <si>
    <r>
      <rPr>
        <b/>
        <sz val="11"/>
        <rFont val="Arial"/>
        <family val="2"/>
      </rPr>
      <t>Line 34</t>
    </r>
    <r>
      <rPr>
        <sz val="11"/>
        <rFont val="Arial"/>
        <family val="2"/>
      </rPr>
      <t xml:space="preserve"> – Amortization/Casualty Loss/Depletion: Add amortization, casualty loss, and depletion expenses reported on Schedule F to Total Income.</t>
    </r>
  </si>
  <si>
    <r>
      <rPr>
        <b/>
        <sz val="11"/>
        <rFont val="Arial"/>
        <family val="2"/>
      </rPr>
      <t xml:space="preserve">Line 35 </t>
    </r>
    <r>
      <rPr>
        <sz val="11"/>
        <rFont val="Arial"/>
        <family val="2"/>
      </rPr>
      <t>– Business Use of Home: Add expenses for business use of home, as reported on Schedule F, to Total Income.</t>
    </r>
  </si>
  <si>
    <r>
      <rPr>
        <b/>
        <sz val="11"/>
        <rFont val="Arial"/>
        <family val="2"/>
      </rPr>
      <t xml:space="preserve">Line 36 </t>
    </r>
    <r>
      <rPr>
        <sz val="11"/>
        <rFont val="Arial"/>
        <family val="2"/>
      </rPr>
      <t>– Ordinary Income, Net Rental Real Estate Income, Other Net Rental Income: Enter the amount of Ordinary Income, Net Rental Real Estate Income, and Other Net Rental Income reported to the borrower on Schedule K-1 from the partnership.</t>
    </r>
  </si>
  <si>
    <r>
      <rPr>
        <b/>
        <sz val="11"/>
        <rFont val="Arial"/>
        <family val="2"/>
      </rPr>
      <t xml:space="preserve">Line 37 </t>
    </r>
    <r>
      <rPr>
        <sz val="11"/>
        <rFont val="Arial"/>
        <family val="2"/>
      </rPr>
      <t>– Distributions: Enter the amount of distributions made by the partnership to the borrower. This is generally reported to the borrower on Box 19, Code A of Schedule K-1.</t>
    </r>
  </si>
  <si>
    <r>
      <rPr>
        <b/>
        <sz val="11"/>
        <rFont val="Arial"/>
        <family val="2"/>
      </rPr>
      <t xml:space="preserve">Line 38 </t>
    </r>
    <r>
      <rPr>
        <sz val="11"/>
        <rFont val="Arial"/>
        <family val="2"/>
      </rPr>
      <t>– Lesser of line 36 or line 37: Add the lesser of</t>
    </r>
  </si>
  <si>
    <t>- line 36, income reported to the borrower from the partnership, or</t>
  </si>
  <si>
    <t>- line 37, distributions made by the partnership to the borrower.</t>
  </si>
  <si>
    <r>
      <rPr>
        <b/>
        <sz val="11"/>
        <rFont val="Arial"/>
        <family val="2"/>
      </rPr>
      <t xml:space="preserve">Line 39 </t>
    </r>
    <r>
      <rPr>
        <sz val="11"/>
        <rFont val="Arial"/>
        <family val="2"/>
      </rPr>
      <t>– Guaranteed Payments to Partner: Add guaranteed payments to partner to the borrower's income when the borrower has at least a two-year history of having received them.</t>
    </r>
  </si>
  <si>
    <r>
      <rPr>
        <b/>
        <sz val="11"/>
        <rFont val="Arial"/>
        <family val="2"/>
      </rPr>
      <t>Note:</t>
    </r>
    <r>
      <rPr>
        <sz val="11"/>
        <rFont val="Arial"/>
        <family val="2"/>
      </rPr>
      <t xml:space="preserve"> Portfolio income (such as interest, dividends, and royalties) listed on Schedule K-1 is reported elsewhere on the 1040, therefore no adjustment is required.</t>
    </r>
  </si>
  <si>
    <r>
      <rPr>
        <b/>
        <sz val="11"/>
        <rFont val="Arial"/>
        <family val="2"/>
      </rPr>
      <t>Line 40</t>
    </r>
    <r>
      <rPr>
        <sz val="11"/>
        <rFont val="Arial"/>
        <family val="2"/>
      </rPr>
      <t xml:space="preserve"> – Ordinary Income, Net Rental Real Estate Income, Other Net Rental Income: Enter the amount of Ordinary Income, Net Rental Real Estate Income, and Other Net Rental Income reported to the borrower on Schedule K-1 from the S Corporation.</t>
    </r>
  </si>
  <si>
    <r>
      <rPr>
        <b/>
        <sz val="11"/>
        <rFont val="Arial"/>
        <family val="2"/>
      </rPr>
      <t xml:space="preserve">Line 41 </t>
    </r>
    <r>
      <rPr>
        <sz val="11"/>
        <rFont val="Arial"/>
        <family val="2"/>
      </rPr>
      <t>– Distributions: Enter the amount of distributions made by the S Corporation to the borrower. This is generally reported to the borrower on Box 16, Code D of Schedule K-1.</t>
    </r>
  </si>
  <si>
    <r>
      <rPr>
        <b/>
        <sz val="11"/>
        <rFont val="Arial"/>
        <family val="2"/>
      </rPr>
      <t>Line 42</t>
    </r>
    <r>
      <rPr>
        <sz val="11"/>
        <rFont val="Arial"/>
        <family val="2"/>
      </rPr>
      <t xml:space="preserve"> – Add the lesser of</t>
    </r>
  </si>
  <si>
    <t>- line 41, distributions made by the S Corporation to the borrower.</t>
  </si>
  <si>
    <t>- line 40, income reported to the borrower from the S Corporation, or</t>
  </si>
  <si>
    <r>
      <rPr>
        <b/>
        <sz val="11"/>
        <rFont val="Arial"/>
        <family val="2"/>
      </rPr>
      <t>Note:</t>
    </r>
    <r>
      <rPr>
        <sz val="11"/>
        <rFont val="Arial"/>
        <family val="2"/>
      </rPr>
      <t xml:space="preserve"> Portfolio income (such as interest, dividends, and royalties) listed on Schedule K-1 is reported elsewhere on the Form 1040, therefore no adjustment is required.)</t>
    </r>
  </si>
  <si>
    <t>IRS Form 1040 – Individual Income Tax Return</t>
  </si>
  <si>
    <r>
      <rPr>
        <b/>
        <sz val="11"/>
        <rFont val="Arial"/>
        <family val="2"/>
      </rPr>
      <t>Line 43</t>
    </r>
    <r>
      <rPr>
        <sz val="11"/>
        <rFont val="Arial"/>
        <family val="2"/>
      </rPr>
      <t xml:space="preserve"> – Ordinary Income (Loss), Net Rental Real Estate Income (Loss), Other Net Rental Income (Loss);: Enter the amount of Ordinary Income (Loss), Net Rental Real Estate Income (Loss), Other Net Rental Income (Loss) reported to the borrower on Schedule K-1 from the partnership.</t>
    </r>
  </si>
  <si>
    <r>
      <rPr>
        <b/>
        <sz val="11"/>
        <rFont val="Arial"/>
        <family val="2"/>
      </rPr>
      <t>Line 44</t>
    </r>
    <r>
      <rPr>
        <sz val="11"/>
        <rFont val="Arial"/>
        <family val="2"/>
      </rPr>
      <t xml:space="preserve"> – Proportionate Share of Adjustments to Business Cash Flow Income (Loss): Enter the total from line 59: Proportionate Share of Adjustments to Business Cash Flow (calculated from partnership Form 1065).</t>
    </r>
  </si>
  <si>
    <r>
      <rPr>
        <b/>
        <sz val="11"/>
        <rFont val="Arial"/>
        <family val="2"/>
      </rPr>
      <t>Line 45</t>
    </r>
    <r>
      <rPr>
        <sz val="11"/>
        <rFont val="Arial"/>
        <family val="2"/>
      </rPr>
      <t xml:space="preserve"> -- Subtotal: Combine the amounts from line 43 (Schedule K-1) and line 44 (Form 1065).</t>
    </r>
  </si>
  <si>
    <r>
      <rPr>
        <b/>
        <sz val="11"/>
        <rFont val="Arial"/>
        <family val="2"/>
      </rPr>
      <t>Line 46</t>
    </r>
    <r>
      <rPr>
        <sz val="11"/>
        <rFont val="Arial"/>
        <family val="2"/>
      </rPr>
      <t xml:space="preserve"> – Distributions: Enter the amount of cash distributions made by the partnership to the borrower. This is generally reported to the borrower on Box 19, Code A of Schedule K-1 (Form 1065).</t>
    </r>
  </si>
  <si>
    <r>
      <rPr>
        <b/>
        <sz val="11"/>
        <rFont val="Arial"/>
        <family val="2"/>
      </rPr>
      <t>Line 47</t>
    </r>
    <r>
      <rPr>
        <sz val="11"/>
        <rFont val="Arial"/>
        <family val="2"/>
      </rPr>
      <t xml:space="preserve"> – Lesser of line 45 or line 46: Add the lesser of line 45 or line 46.</t>
    </r>
  </si>
  <si>
    <r>
      <rPr>
        <b/>
        <sz val="11"/>
        <rFont val="Arial"/>
        <family val="2"/>
      </rPr>
      <t>Line 48</t>
    </r>
    <r>
      <rPr>
        <sz val="11"/>
        <rFont val="Arial"/>
        <family val="2"/>
      </rPr>
      <t xml:space="preserve"> - Guaranteed Payments to Partner: Add guaranteed payments to partner to the borrower's income when the borrower has at least a two-year history of having received them.</t>
    </r>
  </si>
  <si>
    <r>
      <rPr>
        <b/>
        <sz val="11"/>
        <rFont val="Arial"/>
        <family val="2"/>
      </rPr>
      <t>Line 49</t>
    </r>
    <r>
      <rPr>
        <sz val="11"/>
        <rFont val="Arial"/>
        <family val="2"/>
      </rPr>
      <t xml:space="preserve"> – Partnership Total: Combine the total of line 47 and line 48 to arrive at total Partnership income.</t>
    </r>
  </si>
  <si>
    <r>
      <rPr>
        <b/>
        <sz val="11"/>
        <rFont val="Arial"/>
        <family val="2"/>
      </rPr>
      <t>Line 50</t>
    </r>
    <r>
      <rPr>
        <sz val="11"/>
        <rFont val="Arial"/>
        <family val="2"/>
      </rPr>
      <t xml:space="preserve"> – Pass-through (Income) Loss from Other Partnerships: Income and losses from these sources should generally not be recognized. In this case, the partnership is a partner in another partnership. Before any of this income can be used to qualify the borrower, additional documentation is needed to support that distributions are being made to the borrower's partnership. In addition, the conditions governing the use of K-1 income must be met relative to the partnership.</t>
    </r>
  </si>
  <si>
    <r>
      <rPr>
        <b/>
        <sz val="11"/>
        <rFont val="Arial"/>
        <family val="2"/>
      </rPr>
      <t>Line 51</t>
    </r>
    <r>
      <rPr>
        <sz val="11"/>
        <rFont val="Arial"/>
        <family val="2"/>
      </rPr>
      <t xml:space="preserve"> - Nonrecurring Other (Income) Loss: Subtract other income or add other losses that are not consistent and recurring.</t>
    </r>
  </si>
  <si>
    <r>
      <rPr>
        <b/>
        <sz val="11"/>
        <rFont val="Arial"/>
        <family val="2"/>
      </rPr>
      <t xml:space="preserve">Line 52 </t>
    </r>
    <r>
      <rPr>
        <sz val="11"/>
        <rFont val="Arial"/>
        <family val="2"/>
      </rPr>
      <t>- Depreciation: Add depreciation to income.</t>
    </r>
  </si>
  <si>
    <r>
      <rPr>
        <b/>
        <sz val="11"/>
        <rFont val="Arial"/>
        <family val="2"/>
      </rPr>
      <t xml:space="preserve">Line 53 </t>
    </r>
    <r>
      <rPr>
        <sz val="11"/>
        <rFont val="Arial"/>
        <family val="2"/>
      </rPr>
      <t>- Depletion: Add depletion to income.</t>
    </r>
  </si>
  <si>
    <r>
      <rPr>
        <b/>
        <sz val="11"/>
        <rFont val="Arial"/>
        <family val="2"/>
      </rPr>
      <t xml:space="preserve">Line 54 </t>
    </r>
    <r>
      <rPr>
        <sz val="11"/>
        <rFont val="Arial"/>
        <family val="2"/>
      </rPr>
      <t>- Amortization/Casualty Loss: Add amortization or casualty loss to income.</t>
    </r>
  </si>
  <si>
    <r>
      <rPr>
        <b/>
        <sz val="11"/>
        <rFont val="Arial"/>
        <family val="2"/>
      </rPr>
      <t>Line 55</t>
    </r>
    <r>
      <rPr>
        <sz val="11"/>
        <rFont val="Arial"/>
        <family val="2"/>
      </rPr>
      <t xml:space="preserve"> - Mortgage or Notes Payable in Less than 1 Year: These obligations may significantly affect the financial operations of the business. Subtract the amount of mortgage or note obligations payable in less than one year, as reported on Schedule L of Form 1065, end of year column.</t>
    </r>
  </si>
  <si>
    <r>
      <rPr>
        <b/>
        <sz val="11"/>
        <rFont val="Arial"/>
        <family val="2"/>
      </rPr>
      <t xml:space="preserve">Line 56 </t>
    </r>
    <r>
      <rPr>
        <sz val="11"/>
        <rFont val="Arial"/>
        <family val="2"/>
      </rPr>
      <t>– Travel, Meals and Entertainment: Subtract the meals and entertainment exclusion reported on Schedule M-1 of Form 1065 from the business income.</t>
    </r>
  </si>
  <si>
    <r>
      <rPr>
        <b/>
        <sz val="11"/>
        <rFont val="Arial"/>
        <family val="2"/>
      </rPr>
      <t>Line 57</t>
    </r>
    <r>
      <rPr>
        <sz val="11"/>
        <rFont val="Arial"/>
        <family val="2"/>
      </rPr>
      <t xml:space="preserve"> – Subtotal: Add/Subtract all amounts on lines 50 to 56 to determine the amount to be recorded on this line.</t>
    </r>
  </si>
  <si>
    <r>
      <rPr>
        <b/>
        <sz val="11"/>
        <rFont val="Arial"/>
        <family val="2"/>
      </rPr>
      <t>Line 58</t>
    </r>
    <r>
      <rPr>
        <sz val="11"/>
        <rFont val="Arial"/>
        <family val="2"/>
      </rPr>
      <t xml:space="preserve"> – Multiply the subtotal (line 57) by the borrower’s percentage of capital ownership as reported on the Schedule K-1.</t>
    </r>
  </si>
  <si>
    <r>
      <rPr>
        <b/>
        <sz val="11"/>
        <rFont val="Arial"/>
        <family val="2"/>
      </rPr>
      <t>Line 59</t>
    </r>
    <r>
      <rPr>
        <sz val="11"/>
        <rFont val="Arial"/>
        <family val="2"/>
      </rPr>
      <t xml:space="preserve"> - Proportionate Share of Adjustments to Business Cash Flow: The calculation performed on line 58 results in the borrower’s Proportionate Share of Adjustments to Business Cash Flow which is recorded here and inserted in line 44 above.</t>
    </r>
  </si>
  <si>
    <r>
      <rPr>
        <b/>
        <sz val="11"/>
        <rFont val="Arial"/>
        <family val="2"/>
      </rPr>
      <t xml:space="preserve">Line 60 </t>
    </r>
    <r>
      <rPr>
        <sz val="11"/>
        <rFont val="Arial"/>
        <family val="2"/>
      </rPr>
      <t>– Ordinary Income (Loss), Net Rental Real Estate Income (Loss), Other Net Rental Income (Loss): Enter the amount of Ordinary Income (Loss), Net Rental Real Estate Income (Loss), Other Net Rental Income (Loss) reported to the borrower on Schedule K-1 from the S Corporation.</t>
    </r>
  </si>
  <si>
    <r>
      <rPr>
        <b/>
        <sz val="11"/>
        <rFont val="Arial"/>
        <family val="2"/>
      </rPr>
      <t>Line 61</t>
    </r>
    <r>
      <rPr>
        <sz val="11"/>
        <rFont val="Arial"/>
        <family val="2"/>
      </rPr>
      <t xml:space="preserve"> – Proportionate Share of Adjustments to Business Cash Flow Income (Loss): Enter the total from line 74: Proportionate Share of Adjustments to Business Cash Flow (calculated from S Corporation Form 1120S).</t>
    </r>
  </si>
  <si>
    <r>
      <rPr>
        <b/>
        <sz val="11"/>
        <rFont val="Arial"/>
        <family val="2"/>
      </rPr>
      <t>Line 62</t>
    </r>
    <r>
      <rPr>
        <sz val="11"/>
        <rFont val="Arial"/>
        <family val="2"/>
      </rPr>
      <t xml:space="preserve"> – Subtotal: Combine the amounts from line 60 (Schedule K-1) and line 61 (Form 1120S).</t>
    </r>
  </si>
  <si>
    <r>
      <rPr>
        <b/>
        <sz val="11"/>
        <rFont val="Arial"/>
        <family val="2"/>
      </rPr>
      <t>Line 63</t>
    </r>
    <r>
      <rPr>
        <sz val="11"/>
        <rFont val="Arial"/>
        <family val="2"/>
      </rPr>
      <t xml:space="preserve"> – Distributions: Enter the amount of cash distributions made by the S Corporation to the borrower. This is generally reported to the borrower on Box 16, Code D of Schedule K-1 (Form 1120S).</t>
    </r>
  </si>
  <si>
    <r>
      <rPr>
        <b/>
        <sz val="11"/>
        <rFont val="Arial"/>
        <family val="2"/>
      </rPr>
      <t xml:space="preserve">Line 64 </t>
    </r>
    <r>
      <rPr>
        <sz val="11"/>
        <rFont val="Arial"/>
        <family val="2"/>
      </rPr>
      <t>-- Lesser of line 62 or line 63: Add the lesser of line 62 or line 63.</t>
    </r>
  </si>
  <si>
    <r>
      <rPr>
        <b/>
        <sz val="11"/>
        <rFont val="Arial"/>
        <family val="2"/>
      </rPr>
      <t xml:space="preserve">Line 65 </t>
    </r>
    <r>
      <rPr>
        <sz val="11"/>
        <rFont val="Arial"/>
        <family val="2"/>
      </rPr>
      <t>– S Corporation Total: Enter the result of line 64 to arrive at the S Corporation Total.</t>
    </r>
  </si>
  <si>
    <r>
      <rPr>
        <b/>
        <sz val="11"/>
        <rFont val="Arial"/>
        <family val="2"/>
      </rPr>
      <t>Line 66</t>
    </r>
    <r>
      <rPr>
        <sz val="11"/>
        <rFont val="Arial"/>
        <family val="2"/>
      </rPr>
      <t xml:space="preserve"> - Nonrecurring Other (Income) Loss: Subtract other income or add other losses that are not consistent and recurring.</t>
    </r>
  </si>
  <si>
    <r>
      <rPr>
        <b/>
        <sz val="11"/>
        <rFont val="Arial"/>
        <family val="2"/>
      </rPr>
      <t>Line 67</t>
    </r>
    <r>
      <rPr>
        <sz val="11"/>
        <rFont val="Arial"/>
        <family val="2"/>
      </rPr>
      <t xml:space="preserve"> - Depreciation: Add depreciation to income.</t>
    </r>
  </si>
  <si>
    <r>
      <rPr>
        <b/>
        <sz val="11"/>
        <rFont val="Arial"/>
        <family val="2"/>
      </rPr>
      <t>Line 68</t>
    </r>
    <r>
      <rPr>
        <sz val="11"/>
        <rFont val="Arial"/>
        <family val="2"/>
      </rPr>
      <t xml:space="preserve"> - Depletion: Add depletion to income.</t>
    </r>
  </si>
  <si>
    <r>
      <rPr>
        <b/>
        <sz val="11"/>
        <rFont val="Arial"/>
        <family val="2"/>
      </rPr>
      <t>Line 69</t>
    </r>
    <r>
      <rPr>
        <sz val="11"/>
        <rFont val="Arial"/>
        <family val="2"/>
      </rPr>
      <t xml:space="preserve"> - Amortization/Casualty Loss: Add amortization or casualty loss to income.</t>
    </r>
  </si>
  <si>
    <r>
      <rPr>
        <b/>
        <sz val="11"/>
        <rFont val="Arial"/>
        <family val="2"/>
      </rPr>
      <t>Line 70</t>
    </r>
    <r>
      <rPr>
        <sz val="11"/>
        <rFont val="Arial"/>
        <family val="2"/>
      </rPr>
      <t xml:space="preserve"> - Mortgage or Notes Payable in Less than 1 Year: These obligations may significantly affect the financial operations of the business. Subtract the amount of mortgage or note obligations payable in less than one year, as reported in Schedule L of Form 1120S, end of year column.</t>
    </r>
  </si>
  <si>
    <r>
      <rPr>
        <b/>
        <sz val="11"/>
        <rFont val="Arial"/>
        <family val="2"/>
      </rPr>
      <t>Line 71</t>
    </r>
    <r>
      <rPr>
        <sz val="11"/>
        <rFont val="Arial"/>
        <family val="2"/>
      </rPr>
      <t xml:space="preserve"> – Travel, Meals, and Entertainment: Subtract the meals and entertainment exclusion reported on Schedule M-1 of Form 1120S from the business income.</t>
    </r>
  </si>
  <si>
    <r>
      <rPr>
        <b/>
        <sz val="11"/>
        <rFont val="Arial"/>
        <family val="2"/>
      </rPr>
      <t>Line 72</t>
    </r>
    <r>
      <rPr>
        <sz val="11"/>
        <rFont val="Arial"/>
        <family val="2"/>
      </rPr>
      <t xml:space="preserve"> – Subtotal: Add/Subtract all amounts on lines 66 to 71 to determine the amount to be recorded on this line.</t>
    </r>
  </si>
  <si>
    <r>
      <rPr>
        <b/>
        <sz val="11"/>
        <rFont val="Arial"/>
        <family val="2"/>
      </rPr>
      <t>Line 73</t>
    </r>
    <r>
      <rPr>
        <sz val="11"/>
        <rFont val="Arial"/>
        <family val="2"/>
      </rPr>
      <t xml:space="preserve"> - Multiply the subtotal (line 72) by the borrower's percentage of stock ownership, as reported on the Schedule K-1.</t>
    </r>
  </si>
  <si>
    <r>
      <rPr>
        <b/>
        <sz val="11"/>
        <rFont val="Arial"/>
        <family val="2"/>
      </rPr>
      <t>Line 74</t>
    </r>
    <r>
      <rPr>
        <sz val="11"/>
        <rFont val="Arial"/>
        <family val="2"/>
      </rPr>
      <t xml:space="preserve"> - Proportionate Share of Adjustments to Business Cash Flow. The calculation performed on line 73 results in the borrower’s Proportionate Share of Adjustments to Business Cash Flow which is recorded here and inserted in line 61 above.</t>
    </r>
  </si>
  <si>
    <r>
      <rPr>
        <b/>
        <sz val="11"/>
        <rFont val="Arial"/>
        <family val="2"/>
      </rPr>
      <t xml:space="preserve">Line 75 </t>
    </r>
    <r>
      <rPr>
        <sz val="11"/>
        <rFont val="Arial"/>
        <family val="2"/>
      </rPr>
      <t>- Taxable Income: The analysis of corporate income begins with Taxable Income as reported on the first page of Form 1120. Note: Corporate earnings may be used to qualify a borrower only when the borrower can document 100% ownership of the business.</t>
    </r>
  </si>
  <si>
    <r>
      <rPr>
        <b/>
        <sz val="11"/>
        <rFont val="Arial"/>
        <family val="2"/>
      </rPr>
      <t>Line 76</t>
    </r>
    <r>
      <rPr>
        <sz val="11"/>
        <rFont val="Arial"/>
        <family val="2"/>
      </rPr>
      <t xml:space="preserve"> - Total Tax: Corporations are required to pay taxes on earnings (unlike partnerships and S corporations). To determine the available cash flow from the business, subtract the corporation's tax liability from taxable income.</t>
    </r>
  </si>
  <si>
    <r>
      <rPr>
        <b/>
        <sz val="11"/>
        <rFont val="Arial"/>
        <family val="2"/>
      </rPr>
      <t>Line 77</t>
    </r>
    <r>
      <rPr>
        <sz val="11"/>
        <rFont val="Arial"/>
        <family val="2"/>
      </rPr>
      <t xml:space="preserve"> - Nonrecurring (Gains) Losses: Determine the likelihood of continuance and stability of capital gains and net gains or losses reported on the first page of Form 1120. Subtract nonrecurring gains from the corporation's income and add nonrecurring losses.</t>
    </r>
  </si>
  <si>
    <r>
      <rPr>
        <b/>
        <sz val="11"/>
        <rFont val="Arial"/>
        <family val="2"/>
      </rPr>
      <t xml:space="preserve">Line 78 </t>
    </r>
    <r>
      <rPr>
        <sz val="11"/>
        <rFont val="Arial"/>
        <family val="2"/>
      </rPr>
      <t>- Nonrecurring Other (Income) Loss: Subtract nonrecurring other income and add other nonrecurring losses.</t>
    </r>
  </si>
  <si>
    <r>
      <rPr>
        <b/>
        <sz val="11"/>
        <rFont val="Arial"/>
        <family val="2"/>
      </rPr>
      <t>Line 79</t>
    </r>
    <r>
      <rPr>
        <sz val="11"/>
        <rFont val="Arial"/>
        <family val="2"/>
      </rPr>
      <t xml:space="preserve"> - Depreciation: Add corporate depreciation to income.</t>
    </r>
  </si>
  <si>
    <r>
      <rPr>
        <b/>
        <sz val="11"/>
        <rFont val="Arial"/>
        <family val="2"/>
      </rPr>
      <t>Line 80</t>
    </r>
    <r>
      <rPr>
        <sz val="11"/>
        <rFont val="Arial"/>
        <family val="2"/>
      </rPr>
      <t xml:space="preserve"> - Depletion: Add corporate depletion to income.</t>
    </r>
  </si>
  <si>
    <r>
      <rPr>
        <b/>
        <sz val="11"/>
        <rFont val="Arial"/>
        <family val="2"/>
      </rPr>
      <t>Line 81</t>
    </r>
    <r>
      <rPr>
        <sz val="11"/>
        <rFont val="Arial"/>
        <family val="2"/>
      </rPr>
      <t xml:space="preserve"> - Amortization/Casualty Loss: Add corporate amortization or casualty loss to income.</t>
    </r>
  </si>
  <si>
    <r>
      <rPr>
        <b/>
        <sz val="11"/>
        <rFont val="Arial"/>
        <family val="2"/>
      </rPr>
      <t>Line 82</t>
    </r>
    <r>
      <rPr>
        <sz val="11"/>
        <rFont val="Arial"/>
        <family val="2"/>
      </rPr>
      <t xml:space="preserve"> - Net Operating Loss and Special Deductions: These deductions do not represent actual current expenses or losses. Therefore, add net operating loss and special deductions to the corporation’s income.</t>
    </r>
  </si>
  <si>
    <r>
      <rPr>
        <b/>
        <sz val="11"/>
        <rFont val="Arial"/>
        <family val="2"/>
      </rPr>
      <t>Line 83</t>
    </r>
    <r>
      <rPr>
        <sz val="11"/>
        <rFont val="Arial"/>
        <family val="2"/>
      </rPr>
      <t xml:space="preserve"> - Mortgage or Notes Payable in Less than 1 Year: These obligations may significantly affect the financial operations of the business. Subtract the amount of mortgage or note obligations payable in less than one year, as reported in Schedule L of Form 1120, end of year column.</t>
    </r>
  </si>
  <si>
    <r>
      <rPr>
        <b/>
        <sz val="11"/>
        <rFont val="Arial"/>
        <family val="2"/>
      </rPr>
      <t xml:space="preserve">Line 84 </t>
    </r>
    <r>
      <rPr>
        <sz val="11"/>
        <rFont val="Arial"/>
        <family val="2"/>
      </rPr>
      <t>– Travel, Meals, and Entertainment: Subtract the meals and entertainment exclusion reported on Schedule M-1 of Form 1120 from the business income.</t>
    </r>
  </si>
  <si>
    <r>
      <rPr>
        <b/>
        <sz val="11"/>
        <rFont val="Arial"/>
        <family val="2"/>
      </rPr>
      <t>Line 85</t>
    </r>
    <r>
      <rPr>
        <sz val="11"/>
        <rFont val="Arial"/>
        <family val="2"/>
      </rPr>
      <t xml:space="preserve"> - Dividends Paid to Borrower: Distributions (dividends) paid to stockholders are reported on Schedule M-2 of Form 1120. The borrower's share of these distributions will be reported on Schedule B (Form 1040). These funds are also included in the corporation's taxable income and are therefore being double counted. Therefore, subtract distributions paid by the corporation and reported on the borrower's Schedule B (Form 1040).</t>
    </r>
  </si>
  <si>
    <r>
      <rPr>
        <b/>
        <sz val="11"/>
        <rFont val="Arial"/>
        <family val="2"/>
      </rPr>
      <t>Line 86</t>
    </r>
    <r>
      <rPr>
        <sz val="11"/>
        <rFont val="Arial"/>
        <family val="2"/>
      </rPr>
      <t xml:space="preserve"> - Corporation Total: Add/Subtract all amounts on lines 75 to 85 to determine the amount to be recorded on this line. This income may be used to qualify when all three criteria shown below are met:</t>
    </r>
  </si>
  <si>
    <t>- the borrower is 100% owner of the business,</t>
  </si>
  <si>
    <t>- the business has adequate liquidity to support withdrawal of earnings, and</t>
  </si>
  <si>
    <t>- the sales and earnings trends of the business are positive.</t>
  </si>
  <si>
    <t>Proportionate Share of Adjustments to Business Cash Flow Income (Loss); Form 1120S; enter result from line 74 below</t>
  </si>
  <si>
    <r>
      <rPr>
        <b/>
        <sz val="12"/>
        <color theme="8" tint="-0.249977111117893"/>
        <rFont val="Calibri"/>
        <family val="2"/>
        <scheme val="minor"/>
      </rPr>
      <t>*See</t>
    </r>
    <r>
      <rPr>
        <b/>
        <sz val="12"/>
        <color theme="7" tint="-0.249977111117893"/>
        <rFont val="Calibri"/>
        <family val="2"/>
        <scheme val="minor"/>
      </rPr>
      <t xml:space="preserve"> </t>
    </r>
    <r>
      <rPr>
        <b/>
        <sz val="12"/>
        <color theme="7" tint="-0.499984740745262"/>
        <rFont val="Calibri"/>
        <family val="2"/>
        <scheme val="minor"/>
      </rPr>
      <t xml:space="preserve">How to Complete Form 91 Income Analysis Form </t>
    </r>
    <r>
      <rPr>
        <b/>
        <sz val="12"/>
        <color theme="8" tint="-0.249977111117893"/>
        <rFont val="Calibri"/>
        <family val="2"/>
        <scheme val="minor"/>
      </rPr>
      <t>tab for instructions!*</t>
    </r>
  </si>
  <si>
    <t>1. W-2 Income from Self-Employment (Form W-2, Line 5)</t>
  </si>
  <si>
    <t>IRS Form 1040 Federal Individual Income Tax Return</t>
  </si>
  <si>
    <t>2. Form 2106- Employee Business Expenses</t>
  </si>
  <si>
    <t>3. Schedule C- Sole Proprietor Profit or Loss</t>
  </si>
  <si>
    <t>Net Profit or Loss</t>
  </si>
  <si>
    <t>Other Income or Loss</t>
  </si>
  <si>
    <t>Meals and Entertainment Exclusion</t>
  </si>
  <si>
    <t>Amortization or Casualty Loss</t>
  </si>
  <si>
    <t>4. Schedule D - Capital Gains and Losses</t>
  </si>
  <si>
    <t>Form 4797 Sales of Business Property</t>
  </si>
  <si>
    <t>5. Form 6252 Installment Sale Income</t>
  </si>
  <si>
    <t>6. Schedule E-Supplemental Income or Loss</t>
  </si>
  <si>
    <t>Gross Rents and Royalties</t>
  </si>
  <si>
    <t>Total Expenses Before Depreciation</t>
  </si>
  <si>
    <t>Amortization/Casualty Loss/Non Recurring Expenses</t>
  </si>
  <si>
    <t>7. Schedule F - Profit or Loss from Farming</t>
  </si>
  <si>
    <t>Net Farm Profit or Loss</t>
  </si>
  <si>
    <t>Non-Taxable Portion of Recurring Cooperative &amp; CCC Payments-</t>
  </si>
  <si>
    <t>Non-recurring Other Income or Loss</t>
  </si>
  <si>
    <t>Amortization/Casualty Loss/Depletion</t>
  </si>
  <si>
    <t>8. Partnership K-1 (Form 1065)</t>
  </si>
  <si>
    <t>Ordinary Income or Loss</t>
  </si>
  <si>
    <t>Net Rental Real Estate Income or Loss</t>
  </si>
  <si>
    <t>9. S Corporation K-1 (Form 1120s)</t>
  </si>
  <si>
    <t>Subtotal of Qualifying Income</t>
  </si>
  <si>
    <t xml:space="preserve">If Using the Rental Properties Full PITI Payment in Qualifying </t>
  </si>
  <si>
    <t>Ratios- Add Back Insurance, Mortgage Interest and Taxes</t>
  </si>
  <si>
    <t>Fannie Mae</t>
  </si>
  <si>
    <t>Freddie Mac</t>
  </si>
  <si>
    <t>FHA</t>
  </si>
  <si>
    <t>VA</t>
  </si>
  <si>
    <t>USDA</t>
  </si>
  <si>
    <t>Jumbo</t>
  </si>
  <si>
    <t>Product Used for Loan:</t>
  </si>
  <si>
    <t>Product List</t>
  </si>
  <si>
    <t>Form 91</t>
  </si>
  <si>
    <t>Income Analysis Form</t>
  </si>
  <si>
    <t>10. Partnership Income from Form 1065</t>
  </si>
  <si>
    <t>Amortization or Casualty loss</t>
  </si>
  <si>
    <t>Mortgage, Notes, Bonds Payable in Less than One Year</t>
  </si>
  <si>
    <t>Other Nonrecurring Income or Loss</t>
  </si>
  <si>
    <t>Multiply Total by Percentage of Ownership (on K-1)</t>
  </si>
  <si>
    <t>Partnership Total</t>
  </si>
  <si>
    <t>11. S-Corporation Income from Form 1120s</t>
  </si>
  <si>
    <t>S-Corporation Total</t>
  </si>
  <si>
    <t>12. Corp Income from Form 1120</t>
  </si>
  <si>
    <t>Net Operating Loss</t>
  </si>
  <si>
    <t>Taxable Income or Loss</t>
  </si>
  <si>
    <t>Total Tax</t>
  </si>
  <si>
    <t xml:space="preserve">Multiply Total by Percentage of Ownership (From the Corporate </t>
  </si>
  <si>
    <t>Resolution or “Compensation of Officers” Section of the 1120)</t>
  </si>
  <si>
    <t>`</t>
  </si>
  <si>
    <t>Grand Total of Qualifying Income</t>
  </si>
  <si>
    <t>Revised F91-2 04/01/10</t>
  </si>
  <si>
    <t>Minus Deductions</t>
  </si>
  <si>
    <t>*YTD income required when calculating commission income</t>
  </si>
  <si>
    <t>Monthly Income:</t>
  </si>
  <si>
    <t>Divided by Number of Months:</t>
  </si>
  <si>
    <t>YTD Income*</t>
  </si>
  <si>
    <t>= YTD Total</t>
  </si>
  <si>
    <t>Grand Total:</t>
  </si>
  <si>
    <t>(ave. business expenses, etc.)</t>
  </si>
  <si>
    <t>FHLMC INCOME ANALYSIS FORM (FORM 91 - Revised 04/01/10)</t>
  </si>
  <si>
    <t>FNMA CASH FLOW ANALYSIS (FORM 1084 - Revised 12/16/14)</t>
  </si>
  <si>
    <t>This form is not intended to replace a full analysis of acceptable income qualification and sources. This form is intended to be used as a tool to help calculate income from self-employed sources. While this form is most useful for self-employed Borrowers, it may also be used for Borrower’s who earn commission income, are employed by a family member, property seller or broker or a Borrower who owns investment properties. A separate form should be used for each Borrower. Income from the following sources should be reviewed to ensure that it meets Guide requirements, and should be evaluated and documented separately: W-2 income that is not from self-employment, interest and dividend income, alimony, trust, pension or IRA, unemployment and social security. See Guide Chapter 37 for additional information on evaluating the Borrower’s qualifying income.</t>
  </si>
  <si>
    <r>
      <rPr>
        <b/>
        <sz val="11"/>
        <rFont val="Arial"/>
        <family val="2"/>
      </rPr>
      <t>Line 1</t>
    </r>
    <r>
      <rPr>
        <sz val="11"/>
        <rFont val="Arial"/>
        <family val="2"/>
      </rPr>
      <t>- W-2 income: If evaluating a self-employed Borrower, only include the W-2 income from self-employment on this line. W-2 income from other sources should be evaluated separately.</t>
    </r>
  </si>
  <si>
    <r>
      <rPr>
        <b/>
        <sz val="11"/>
        <rFont val="Arial"/>
        <family val="2"/>
      </rPr>
      <t>Line 2</t>
    </r>
    <r>
      <rPr>
        <sz val="11"/>
        <rFont val="Arial"/>
        <family val="2"/>
      </rPr>
      <t>- Form 2106: Deduct all employee paid business expenses. Add back depreciation, if applicable.</t>
    </r>
  </si>
  <si>
    <r>
      <rPr>
        <b/>
        <sz val="11"/>
        <rFont val="Arial"/>
        <family val="2"/>
      </rPr>
      <t>Line 3</t>
    </r>
    <r>
      <rPr>
        <sz val="11"/>
        <rFont val="Arial"/>
        <family val="2"/>
      </rPr>
      <t>- Schedule C income: Include continuing income or loss from commission or sole proprietorship in this area.</t>
    </r>
  </si>
  <si>
    <r>
      <rPr>
        <b/>
        <sz val="11"/>
        <rFont val="Arial"/>
        <family val="2"/>
      </rPr>
      <t>Line 4</t>
    </r>
    <r>
      <rPr>
        <sz val="11"/>
        <rFont val="Arial"/>
        <family val="2"/>
      </rPr>
      <t>- Capital Gains and Losses: Only recurring gains and losses consistent over a two-year period may be considered (one-time gains or losses should not be considered). There must be documentation to support verification of sufficient assets remaining after closing to support, the income used to qualify, in the Mortgage file.</t>
    </r>
  </si>
  <si>
    <t>How to Complete the FHLMC Self-Employed Worksheet</t>
  </si>
  <si>
    <t>How to Complete the FNMA Self-Employed Worksheet</t>
  </si>
  <si>
    <r>
      <rPr>
        <b/>
        <sz val="11"/>
        <rFont val="Arial"/>
        <family val="2"/>
      </rPr>
      <t>Line 5</t>
    </r>
    <r>
      <rPr>
        <sz val="11"/>
        <rFont val="Arial"/>
        <family val="2"/>
      </rPr>
      <t>- Form 6252- Installment Sale Income: Include this income if payments have been received for at least one year. A copy of the installment sales agreement evidencing a minimum three-year continuance must be retained in the Mortgage file.</t>
    </r>
  </si>
  <si>
    <r>
      <rPr>
        <b/>
        <sz val="11"/>
        <rFont val="Arial"/>
        <family val="2"/>
      </rPr>
      <t>Line 6</t>
    </r>
    <r>
      <rPr>
        <sz val="11"/>
        <rFont val="Arial"/>
        <family val="2"/>
      </rPr>
      <t>- Schedule E- Supplemental Income or Loss: Use this area to calculate continuing rent and royalty income (income from a Partnership or S-Corporation is added to lines 8,9,10,11 and 12). Royalty income may be used if there is a 12-month history of receipt and documentation that it will continue for a minimum of three years. Rental properties should match the properties on the Schedule of Real Estate Owned on the application (Form 65). If properties are reflected on the application but not on the tax returns, provide alternative documentation as required by Guide Chapter 37. If properties are reflected on the tax returns but not on the application, provide documentation to evidence proof of sale or transfer of ownership.</t>
    </r>
  </si>
  <si>
    <r>
      <rPr>
        <b/>
        <sz val="11"/>
        <rFont val="Arial"/>
        <family val="2"/>
      </rPr>
      <t>Line 7</t>
    </r>
    <r>
      <rPr>
        <sz val="11"/>
        <rFont val="Arial"/>
        <family val="2"/>
      </rPr>
      <t>- Schedule F- Profit or loss from Farming: Use the net farm income and add back allowances as indicated. Add back the non-taxable portions of the Cooperative and CCC income only if it has been proven to be recurring and stable. The subject property must not be listed as the address of the farm.</t>
    </r>
  </si>
  <si>
    <r>
      <rPr>
        <b/>
        <sz val="11"/>
        <rFont val="Arial"/>
        <family val="2"/>
      </rPr>
      <t>Line 8</t>
    </r>
    <r>
      <rPr>
        <sz val="11"/>
        <rFont val="Arial"/>
        <family val="2"/>
      </rPr>
      <t>- Partnership K-1 income: Use of this income is only allowed if the Partnership tax returns (Form 1065) evidence that the partnership is showing positive earning trends and liquidity, the Borrower provides a partnership resolution reflecting the Borrower’s access to the income and the income is not already reported on the Borrower’s personal tax returns (Form 1040)</t>
    </r>
  </si>
  <si>
    <r>
      <rPr>
        <b/>
        <sz val="11"/>
        <rFont val="Arial"/>
        <family val="2"/>
      </rPr>
      <t>Line 9</t>
    </r>
    <r>
      <rPr>
        <sz val="11"/>
        <rFont val="Arial"/>
        <family val="2"/>
      </rPr>
      <t>- S-Corporation K-1 income: Use of this income is only allowed if the S-Corporation tax returns (Form 1120S) evidence that the S-Corporation is showing positive earning trends and liquidity, the Borrower provides a corporate resolution proving access to the income and the income is not already reported on the Borrower’s personal tax returns (Form 1040)</t>
    </r>
  </si>
  <si>
    <r>
      <rPr>
        <b/>
        <sz val="11"/>
        <rFont val="Arial"/>
        <family val="2"/>
      </rPr>
      <t>Line 10, 11 and 12</t>
    </r>
    <r>
      <rPr>
        <sz val="11"/>
        <rFont val="Arial"/>
        <family val="2"/>
      </rPr>
      <t>- Partnership, S-Corporation and Corporation income: Use of the Borrower’s share of after-tax Partnership, S-Corp and Corporate income is only allowed if the Borrowers’ percentage of ownership and right to the funds has been documented in the Mortgage file and the business tax returns reflect positive earning trends and liquidity. If the business operates on a fiscal year that is different from the calendar year, adjustments must be made to relate the income to the Borrowers’ tax return.0</t>
    </r>
  </si>
  <si>
    <t>Revised 03/03/15</t>
  </si>
  <si>
    <t>Revised 03/20/15</t>
  </si>
  <si>
    <t>The following self-employed income analysis worksheet and accompanying guidelines generally apply to individuals:</t>
  </si>
  <si>
    <t>Who have 25% or greater interest in a business</t>
  </si>
  <si>
    <t xml:space="preserve">Who are employed by family members </t>
  </si>
  <si>
    <t>Who are paid commissions</t>
  </si>
  <si>
    <t>Who own rental property</t>
  </si>
  <si>
    <t>Who receive variable income, have earnings reported on IRS Form 1099, or income that cannot otherwise be verified by an independent and knowable source.</t>
  </si>
  <si>
    <t>Wages, salaries considered elsewhere</t>
  </si>
  <si>
    <t>Pension and/or IRA Distributions</t>
  </si>
  <si>
    <t xml:space="preserve">Social Security Benefit </t>
  </si>
  <si>
    <t>Schedule B - Interest and Dividend Income</t>
  </si>
  <si>
    <t>Schedule C - Profit or Loss from Business: Sole Proprietorship</t>
  </si>
  <si>
    <t xml:space="preserve">Meals and Entertainment Exclusion </t>
  </si>
  <si>
    <t>Schedule D - Capital Gains and Losses</t>
  </si>
  <si>
    <t>Recurring Capital Gains/(Loss)</t>
  </si>
  <si>
    <t>Schedule E - Supplemental Income and Loss</t>
  </si>
  <si>
    <t xml:space="preserve">Gross Rents and Royalties Received </t>
  </si>
  <si>
    <t xml:space="preserve">Total Expenses Before Depreciation </t>
  </si>
  <si>
    <t xml:space="preserve">Amortization/Casualty Loss/Non-recurring Expenses </t>
  </si>
  <si>
    <t>Insurance, Mortgage Interest, and Taxes included in PITI payment</t>
  </si>
  <si>
    <t xml:space="preserve">(Only if using the property's full PITI payment in qualifying ratios) </t>
  </si>
  <si>
    <t>Schedule F - Profit or Loss from Farming</t>
  </si>
  <si>
    <t xml:space="preserve">Non-Tax Portion Ongoing Coop and CCC Payments </t>
  </si>
  <si>
    <t>(Consider K-1 income only if the borrower can document ownership and access to income, the business has adequate liquidity to support withdrawal, and the business has positive sales and earnings trends.)</t>
  </si>
  <si>
    <t xml:space="preserve">Ordinary Income (Loss) </t>
  </si>
  <si>
    <t xml:space="preserve">Net Income (Loss) </t>
  </si>
  <si>
    <t>S Corporation Schedule K-1 (Form 1120s)</t>
  </si>
  <si>
    <t>1040 Total</t>
  </si>
  <si>
    <t>Partnerships, S Corporations, and Corporations</t>
  </si>
  <si>
    <r>
      <t xml:space="preserve">Whether or not additional income from a Partnership, S Corporation, or regular corporation is used to qualify an applicant, lenders must still conduct an analysis of the business tax returns to ensure a consistent pattern of profitability. </t>
    </r>
    <r>
      <rPr>
        <i/>
        <sz val="10"/>
        <color indexed="8"/>
        <rFont val="Calibri"/>
        <family val="2"/>
      </rPr>
      <t>Any loss resulting from this analysis must be deducted from cash flow as it represents a drain on the borrower's income.</t>
    </r>
  </si>
  <si>
    <t>The following sources of income may be considered for qualification provided:</t>
  </si>
  <si>
    <t xml:space="preserve">The borrower can document ownership and access to income; </t>
  </si>
  <si>
    <t>The business has adequate liquidity to support withdrawal of earnings; and</t>
  </si>
  <si>
    <t>The business has positive sales and earnings trends</t>
  </si>
  <si>
    <t>Partnership - Form 1065 Yr. Yr.</t>
  </si>
  <si>
    <t>% Ownership:</t>
  </si>
  <si>
    <t>Passthrough (Income) Loss from Other Partnerships</t>
  </si>
  <si>
    <t>Partnership Total (subtotal multiplied by % ownership)</t>
  </si>
  <si>
    <t>S Corporation - Form 1120S</t>
  </si>
  <si>
    <t>S Corporation Total (subtotal multiplied by % ownership)</t>
  </si>
  <si>
    <t>Subtotal Multiplied by Ownership Percentage</t>
  </si>
  <si>
    <t xml:space="preserve">Less: Dividends Paid to Borrower </t>
  </si>
  <si>
    <t>1040 total</t>
  </si>
  <si>
    <t>Partnership, S Corporation, and Corporation totals</t>
  </si>
  <si>
    <t>Year-to-Date income from profit and loss statements may only be considered if it is consistent with the previous years' earnings.</t>
  </si>
  <si>
    <t>Allowable addbacks include depreciation, depletion, and other non-cash expenses as identified above.</t>
  </si>
  <si>
    <t>Revised 1084-10/01</t>
  </si>
  <si>
    <t>How to Complete the Self-Employed Worksheet</t>
  </si>
  <si>
    <t>CASH FLOW ANALYSIS (FORM 1084)</t>
  </si>
  <si>
    <t>Form 1040 – Individual Income Tax Return</t>
  </si>
  <si>
    <t>Line 1 - Total Income: Begin with Total Income, which represents the borrower's</t>
  </si>
  <si>
    <t>gross income before adjustments.</t>
  </si>
  <si>
    <t>Line 2 – Wages, Salaries, Tips: Subtract any income reported on Form 1040 that</t>
  </si>
  <si>
    <t>has been verified and underwritten based on current information or that does not</t>
  </si>
  <si>
    <t>belong to the borrower. This type of income would include salary and hourly</t>
  </si>
  <si>
    <t>compensation, income from a spouse or ex-spouse that is not applying for mortgage</t>
  </si>
  <si>
    <t>credit, other income more appropriately underwritten based on current earnings</t>
  </si>
  <si>
    <t>rather than historical. Cross-reference the amount reported on Form 1040 against</t>
  </si>
  <si>
    <t>the amount indicated on the borrower's Form W-2.</t>
  </si>
  <si>
    <t>Line 3 – Tax-exempt Interest Income: Add any tax-exempt interest income</t>
  </si>
  <si>
    <t>included on Form 1040 to the Total Income if it is likely to continue and is verified as</t>
  </si>
  <si>
    <t>recurring income. Taxable interest income and dividend income reported on Form</t>
  </si>
  <si>
    <t>1040 will be addressed by analyzing Schedule B (Form 1040). This analysis should</t>
  </si>
  <si>
    <t>focus on the continuance of any interest or dividend income. (See analyzing</t>
  </si>
  <si>
    <t>Schedule B.)</t>
  </si>
  <si>
    <t>Line 4 – State and Local Tax Refunds: Subtract from Total Income all taxable</t>
  </si>
  <si>
    <t>refunds, credits, or offsets of state and local income taxes reported on Form 1040. A</t>
  </si>
  <si>
    <t>tax refund cannot be included as qualifying income since it has been accounted for in</t>
  </si>
  <si>
    <t>the previous year's gross income.</t>
  </si>
  <si>
    <t>Line 5 – Nonrecurring Alimony Received: Subtract from Total Income any</t>
  </si>
  <si>
    <t>alimony income that does not meet the following criteria:</t>
  </si>
  <si>
    <t>• The receipt of alimony income has been documented as stable for at least 12</t>
  </si>
  <si>
    <t>months,</t>
  </si>
  <si>
    <t>• The payments will be on-going and consistent with the level reported on Form</t>
  </si>
  <si>
    <t>1040 for a minimum of three years, and</t>
  </si>
  <si>
    <t>• The alimony payments are made as a result of a divorce decree or written and</t>
  </si>
  <si>
    <t>signed agreement that is a legal obligation.</t>
  </si>
  <si>
    <t>Line 6 – Negate Schedule D (Income) Loss: Examine Schedule D (Form 1040) to</t>
  </si>
  <si>
    <t>determine whether capital gains should be added to or whether capital losses should</t>
  </si>
  <si>
    <t>be subtracted from Total Income. (See analyzing Schedule D.)</t>
  </si>
  <si>
    <t>Line 7 – Pension and/or IRA Distributions: The non-taxable portion of IRA</t>
  </si>
  <si>
    <t>distributions, pension, or annuity income is not included in Total Income reported on</t>
  </si>
  <si>
    <t>Form 1040. However, total distributions should be used as qualifying income</t>
  </si>
  <si>
    <t>provided the distributions are likely to continue for a minimum of three years and at</t>
  </si>
  <si>
    <t>their reported levels. Pension agreements or account verifications must be obtained</t>
  </si>
  <si>
    <t>to confirm the continuance of this income.</t>
  </si>
  <si>
    <t>On Form 1040, total distributions are reported, however, only the taxable portion of</t>
  </si>
  <si>
    <t>total distributions is included in the borrower's Total Income. To determine the tax</t>
  </si>
  <si>
    <t>exempt portion of this income, calculate the difference between total distributions</t>
  </si>
  <si>
    <t>and the taxable portion and add the difference to Total Income by recording the</t>
  </si>
  <si>
    <t>calculated amount on Line 7 of our form. The tax-exempt portion of this income can</t>
  </si>
  <si>
    <t>be grossed up according to the guidelines that address tax-exempt income.</t>
  </si>
  <si>
    <t>Line 8 – Negate Schedule E (Income) Loss: Negate all income (subtract) or loss</t>
  </si>
  <si>
    <t>(add) from rental real estate, royalties, partnerships, S corporations, and trusts.</t>
  </si>
  <si>
    <t>Each component of Schedule E (Form 1040) income (loss) reported on the first page</t>
  </si>
  <si>
    <t>of Form 1040 will be analyzed separately. This approach will help avoid</t>
  </si>
  <si>
    <t>complications that may arise if nondeductible losses occur.</t>
  </si>
  <si>
    <t>Line 9 – Nonrecurring Unemployment Compensation: Nonrecurring</t>
  </si>
  <si>
    <t>unemployment compensation payments must be subtracted from Total Income.</t>
  </si>
  <si>
    <t>However, if it is typical for the borrower to be laid off seasonally (for example, a</t>
  </si>
  <si>
    <t>construction worker or landscaping laborer) do not subtract the reported amount</t>
  </si>
  <si>
    <t>from Total Income.</t>
  </si>
  <si>
    <t>Unemployment compensation must appear in two consecutive years of tax returns</t>
  </si>
  <si>
    <t>and must be relatively consistent. In addition, the borrower's current job must be</t>
  </si>
  <si>
    <t>subject to the same seasonally affected layoff. If these conditions do not exist,</t>
  </si>
  <si>
    <t>subtract the amount reported from Total Income.</t>
  </si>
  <si>
    <t>Line 10 – Social Security Benefits: Determine the difference between the total</t>
  </si>
  <si>
    <t>and the taxable social security benefits paid to the borrower and add the calculated</t>
  </si>
  <si>
    <t>amount to Total Income. In addition, deduct any nonrecurring taxable benefits.</t>
  </si>
  <si>
    <t>Supporting documentation must be obtained (statement of benefits) to confirm the</t>
  </si>
  <si>
    <t>continuance of this income. Scheduled benefit payments must continue for a</t>
  </si>
  <si>
    <t>minimum of three years to be considered as qualifying income. The tax-exempt</t>
  </si>
  <si>
    <t>portion of this income can be grossed up according to the guidelines that address</t>
  </si>
  <si>
    <t>tax-exempt income.</t>
  </si>
  <si>
    <t>Line 11 – Nonrecurring Other (Income) Loss: Subtract other income from the</t>
  </si>
  <si>
    <t>borrower's Total Income unless documentation can be obtained to verify that the</t>
  </si>
  <si>
    <t>receipt of the income will be consistent and on going (minimum of three years). Add</t>
  </si>
  <si>
    <t>back other losses to Total Income if documented to be nonrecurring.</t>
  </si>
  <si>
    <t>Adjustments to Income: Form 1040 allows for the reduction in Total Income for</t>
  </si>
  <si>
    <t>items such as IRA contributions, moving expenses, various expenses associated with</t>
  </si>
  <si>
    <t>self employment, and others. This worksheet begins with Total Income (Form</t>
  </si>
  <si>
    <t>1040); therefore, an adjustment is not necessary for these items. Note however,</t>
  </si>
  <si>
    <t>that if the borrower is claiming an adjustment on Form 1040 for alimony paid, this</t>
  </si>
  <si>
    <t>obligation must be factored into the borrower's monthly debt payments to calculate</t>
  </si>
  <si>
    <t>the total debt-to-income ratio.</t>
  </si>
  <si>
    <t>Schedule A (Form 1040) – Itemized Deductions</t>
  </si>
  <si>
    <t>A review of Schedule A will give the lender an indication of whether the borrower has</t>
  </si>
  <si>
    <t>owned real estate in the past and if there was a lien against a property (institutional</t>
  </si>
  <si>
    <t>or private). Interest paid on owner-occupied real estate and real estate taxes are</t>
  </si>
  <si>
    <t>itemized on Schedule A. Interest and real estate taxes paid on investment</t>
  </si>
  <si>
    <t>properties are reported on Schedule E (Supplemental Income and Loss).</t>
  </si>
  <si>
    <t>Unreimbursed employee expenses appear on Schedule A and indicate the borrower is</t>
  </si>
  <si>
    <t>subject to certain business expenses that must be factored in the analysis. The</t>
  </si>
  <si>
    <t>lender must obtain and examine Form 2106 if Schedule A indicates the presence of</t>
  </si>
  <si>
    <t>unreimbursed expenses.</t>
  </si>
  <si>
    <t>Line 13 – Total Expense: The borrower’s unreimbursed expenses are reported on</t>
  </si>
  <si>
    <t>Form 2106. Subtract the reported amount from Total Income. Note that when the</t>
  </si>
  <si>
    <t>borrower recognizes "actual expenses" rather than using the "standard mileage</t>
  </si>
  <si>
    <t>rate," the lender must analyze the "actual expenses" section of the form checking for</t>
  </si>
  <si>
    <t>lease payments. Add back actual lease payments to ensure that the expense is</t>
  </si>
  <si>
    <t>recognized only once.</t>
  </si>
  <si>
    <t>Line 14 – Depreciation: If the borrower has claimed automobile depreciation on</t>
  </si>
  <si>
    <t>Form 2106, this expense should be added to the borrower's income. Vehicle</t>
  </si>
  <si>
    <t>depreciation can be calculated one of two ways – by using the standard mileage</t>
  </si>
  <si>
    <t>deduction or actual depreciation expense. The method used by the borrower will be</t>
  </si>
  <si>
    <t>disclosed on the second page of Form 2106. If the borrower used the standard</t>
  </si>
  <si>
    <t>mileage deduction, multiply the business miles driven by the depreciation factor for</t>
  </si>
  <si>
    <t>the appropriate year and add the calculated amount to Total Income. If the</t>
  </si>
  <si>
    <t>borrower claimed the actual depreciation expense, add this amount to Total Income.</t>
  </si>
  <si>
    <t>Schedule B (Form 1040) – Interest and Dividend Income</t>
  </si>
  <si>
    <t>Line 15 – Nonrecurring Interest Income: Subtract nonrecurring interest income</t>
  </si>
  <si>
    <t>from Total Income. This includes interest income from assets used to complete the</t>
  </si>
  <si>
    <t>subject transaction. Document the existence of the accounts on which the interest is</t>
  </si>
  <si>
    <t>earned and confirm that the balances have not significantly decreased. Subtract any</t>
  </si>
  <si>
    <t>interest income from seller financed mortgages that have less than three years</t>
  </si>
  <si>
    <t>remaining in the contract or that is unstable because of delinquent repayment.</t>
  </si>
  <si>
    <t>(Note that the principal portion of installment payments received is reported in</t>
  </si>
  <si>
    <t>Schedule D and Form 6252 [Installment Sale Income])</t>
  </si>
  <si>
    <t>Line 16 – Nonrecurring Dividend Income: Document that the assets producing</t>
  </si>
  <si>
    <t>dividend income exist and are owned by the borrower. Deduct nonrecurring dividend</t>
  </si>
  <si>
    <t>income from Total Income.</t>
  </si>
  <si>
    <t>Schedule C (Form 1040) – Profit or Loss from Business: Sole Proprietorship</t>
  </si>
  <si>
    <t>Line 17 – Nonrecurring Other (Income) Loss/Expense: Other income reported</t>
  </si>
  <si>
    <t>on Schedule C represents income received that was not obtained from the profits of</t>
  </si>
  <si>
    <t>the business. Unless this income is documented and determined to be stable,</t>
  </si>
  <si>
    <t>consistent, and recurring, subtract all Other Income.</t>
  </si>
  <si>
    <t>Line 18 – Depletion: Add back to Total Income any depletion reported on Schedule</t>
  </si>
  <si>
    <t>C.</t>
  </si>
  <si>
    <t>Line 19 – Depreciation: Add back to Total Income any depreciation reported on</t>
  </si>
  <si>
    <t>Schedule C. Vehicle depreciation can be calculated one of two ways – by using the</t>
  </si>
  <si>
    <t>standard mileage deduction or actual depreciation expense. If the borrower used the</t>
  </si>
  <si>
    <t>standard mileage deduction, multiply the business miles driven by the depreciation</t>
  </si>
  <si>
    <t>factor for the appropriate year and add the calculated amount to the borrower's cash</t>
  </si>
  <si>
    <t>flow.</t>
  </si>
  <si>
    <t>Line 20 – Travel, Meals, and Entertainment: These expenses relate to the cost of</t>
  </si>
  <si>
    <t>business-related travel, meals, and entertainment and therefore the full amount of</t>
  </si>
  <si>
    <t>these expenses should be taken into account when determining the borrower's actual</t>
  </si>
  <si>
    <t>cash flow. A portion of these expenses is excluded for meals and entertainment,</t>
  </si>
  <si>
    <t>subtract this exclusion from Total Income.</t>
  </si>
  <si>
    <t>Line 21 – Business Use of Home: Add to Total Income any expenses for business</t>
  </si>
  <si>
    <t>use of home.</t>
  </si>
  <si>
    <t>Line 22 – Amortization/Casualty Loss: Amortization expenses are usually onetime</t>
  </si>
  <si>
    <t>costs that are distributed over a period of time and can therefore be added to</t>
  </si>
  <si>
    <t>Total Income. Casualty losses are typically nonrecurring, add them to Total Income.</t>
  </si>
  <si>
    <t>Schedule D (Form 1040) – Capital Gains and Losses</t>
  </si>
  <si>
    <t>Note that we negated Schedule D gains or losses earlier. Evaluate the consistency</t>
  </si>
  <si>
    <t>and likelihood of continuance of any gains or losses reported on Schedule D.</t>
  </si>
  <si>
    <t>Compare at least two consecutive years of Schedule D to determine whether or not</t>
  </si>
  <si>
    <t>the income or losses are recurring. Confirm the likelihood of continuance by</t>
  </si>
  <si>
    <t>obtaining documentation that supports the borrower's ownership of assets that will</t>
  </si>
  <si>
    <t>produce future gains or losses. Also, ensure that pass through income from</t>
  </si>
  <si>
    <t>Schedule K-1 is not included.</t>
  </si>
  <si>
    <t>Line 23 – Recurring Capital Gains/Losses: Add recurring gains to Total Income</t>
  </si>
  <si>
    <t>and deduct recurring losses from Total Income.</t>
  </si>
  <si>
    <t>Form 4797 – Sales of Business Property</t>
  </si>
  <si>
    <t>Line 24 – Recurring Capital Gains/Losses: Add recurring gains to Total Income</t>
  </si>
  <si>
    <t>Form 6252 – Installment Sale Income</t>
  </si>
  <si>
    <t>Line 25 – Principal Payments: Only gains, losses, and principal repayments are</t>
  </si>
  <si>
    <t>reported on this form (interest income is reported on Schedule B) and are carried</t>
  </si>
  <si>
    <t>forward to Schedule D and Form 1040. Schedule D gains or losses were negated in</t>
  </si>
  <si>
    <t>the first part of the analysis. Add principal payments to the borrower’s income only</t>
  </si>
  <si>
    <t>when they are determined to be stable and recurring. Obtain a copy of the note or</t>
  </si>
  <si>
    <t>contract to verify that payments will continue for at least three years.</t>
  </si>
  <si>
    <t>Schedule E (Form 1040) – Rent and Royalty Income</t>
  </si>
  <si>
    <t>Income or losses reported on Schedule E was initially negated in the first part of the</t>
  </si>
  <si>
    <t>analysis. In this section of the worksheet, determine to what extent income or</t>
  </si>
  <si>
    <t>losses from real estate rental activities and royalties can be included in the analysis.</t>
  </si>
  <si>
    <t>Income or losses from partnerships and S corporations, which are also included on</t>
  </si>
  <si>
    <t>Schedule E, will be addressed below.</t>
  </si>
  <si>
    <t>Line 26 – Gross Rents and Royalties Received: Before analyzing the cash flow</t>
  </si>
  <si>
    <t>from rental properties, confirm that the borrower continues to own and rent all</t>
  </si>
  <si>
    <t>properties referenced in the schedule. Cross-reference the schedule of real estate</t>
  </si>
  <si>
    <t>owned as reported on the mortgage application with those listed in Schedule E and</t>
  </si>
  <si>
    <t>with mortgage obligations appearing on the credit report. Add on going gross rents</t>
  </si>
  <si>
    <t>received to Total Income.</t>
  </si>
  <si>
    <t>If the borrower has listed royalty income, it should be verified as on going and</t>
  </si>
  <si>
    <t>consistent before including it as usable income. Add royalties received to the</t>
  </si>
  <si>
    <t>borrower's income when they are on going for three or more years.</t>
  </si>
  <si>
    <t>Line 27 – Total Expenses before Depreciation: Subtract from gross rental</t>
  </si>
  <si>
    <t>income the total amount of expenses paid for property maintenance and upkeep.</t>
  </si>
  <si>
    <t>This includes all expenses reported on Schedule E except depreciation. The resulting</t>
  </si>
  <si>
    <t>calculation is the actual income from rental real estate activities.</t>
  </si>
  <si>
    <t>Line 28 – Amortization/Casualty Loss/Nonrecurring Expenses: A borrower</t>
  </si>
  <si>
    <t>may occasionally claim amortization, casualty losses, or a one-time extraordinary</t>
  </si>
  <si>
    <t>expense, such as a new roof. When an amount is reported in Schedule E for these</t>
  </si>
  <si>
    <t>type expenses, add it back to Total Income.</t>
  </si>
  <si>
    <t>Line 29 – Insurance, Mortgage Interest, and Taxes: Add back the insurance,</t>
  </si>
  <si>
    <t>mortgage interest, and tax expenses reported on Schedule E when using the full PITI</t>
  </si>
  <si>
    <t>payment for all rental property to calculate the borrower's qualifying ratios. Confirm</t>
  </si>
  <si>
    <t>that PITI payments include all elements – insurance, mortgage interest, and taxes.</t>
  </si>
  <si>
    <t>The initial step to negate Schedule E income or loss cancelled out the effect of</t>
  </si>
  <si>
    <t>depreciation, depletion, and passive loss limitations on cash flow, therefore no</t>
  </si>
  <si>
    <t>adjustment is required for either of these items.</t>
  </si>
  <si>
    <t>When using other cash flow worksheets that do not calculate actual losses, add</t>
  </si>
  <si>
    <t>depreciation and depletion expenses to the borrower's income. In addition,</t>
  </si>
  <si>
    <t>determine whether or not any properties were subject to passive loss limitations or</t>
  </si>
  <si>
    <t>used prior year unallowed losses. Prior year unallowed losses should be added back</t>
  </si>
  <si>
    <t>to cash flow and passive loss limitations should be subtracted. This step is not</t>
  </si>
  <si>
    <t>necessary, however, when using this worksheet.</t>
  </si>
  <si>
    <t>Schedule F (Form 1040) – Profit or Loss from Farming</t>
  </si>
  <si>
    <t>Line 30 – Non-taxable Portion Ongoing Coop and CCC Payments: Certain</t>
  </si>
  <si>
    <t>federal agriculture program payments, coop distributions, and insurance/loan</t>
  </si>
  <si>
    <t>proceeds are not fully taxable. Add the nontaxable portion of these income types to</t>
  </si>
  <si>
    <t>Total Income. However, caution should be exercised when including them. These</t>
  </si>
  <si>
    <t>sources of income may or may not be stable or continuous. Do not include any</t>
  </si>
  <si>
    <t>income that represents a one-time occurrence or is not stable.</t>
  </si>
  <si>
    <t>Line 31 – Nonrecurring Other (Income) Loss: Other income reported on</t>
  </si>
  <si>
    <t>Schedule F represents income received by a farmer that was not obtained through</t>
  </si>
  <si>
    <t>farm operations. If this income can not be documented to be stable, consistent, and</t>
  </si>
  <si>
    <t>recurring, subtract Other Income and add Other Losses from income.</t>
  </si>
  <si>
    <t>Line 32 – Depreciation: Add any depreciation reported on Schedule F to Total</t>
  </si>
  <si>
    <t>Income.</t>
  </si>
  <si>
    <t>Line 33 – Amortization/Casualty Loss/Depletion: Add amortization, casualty</t>
  </si>
  <si>
    <t>loss, and depletion expenses reported on Schedule F to Total Income.</t>
  </si>
  <si>
    <t>Line 34 – Business Use of Home: Add expenses for business use of home, as</t>
  </si>
  <si>
    <t>reported on Schedule F, to Total Income.</t>
  </si>
  <si>
    <t>Line 35 – Ordinary Income (Loss): Subtract ordinary losses from the borrower’s</t>
  </si>
  <si>
    <t>income. Add ordinary income from the Schedule K-1 to borrower’s income only if:</t>
  </si>
  <si>
    <t>• The business has positive sales and earnings trends;</t>
  </si>
  <si>
    <t>• The business has adequate liquidity to support the withdrawal of earnings</t>
  </si>
  <si>
    <t>(Review the history of withdrawals shown in the analysis of partner's capital</t>
  </si>
  <si>
    <t>account on the first page of the Schedule K-1 to determine a history or pattern of</t>
  </si>
  <si>
    <t>prior withdrawals. Review the partnership's financial position and liquidity to</t>
  </si>
  <si>
    <t>determine the overall ability of the business to support the borrower's withdrawal</t>
  </si>
  <si>
    <t>of earnings.); and,</t>
  </si>
  <si>
    <t>• The borrower can document ownership and access to the income through a</t>
  </si>
  <si>
    <t>partnership resolution. (A majority ownership position, as disclosed on the first</t>
  </si>
  <si>
    <t>page of Schedule K-1 and indicating a majority ownership of capital, will provide</t>
  </si>
  <si>
    <t>sufficient evidence.)</t>
  </si>
  <si>
    <t>Line 36 – Net Income (Loss): Add continuous and on-going income to the</t>
  </si>
  <si>
    <t>borrower's income if the three conditions listed above are met and the income is not</t>
  </si>
  <si>
    <t>reported elsewhere in the borrower's tax returns. (Note that portfolio income, such</t>
  </si>
  <si>
    <t>as interest, dividends, and royalties, listed on Schedule K-1 is reported elsewhere on</t>
  </si>
  <si>
    <t>the 1040, therefore no adjustment is required.) Subtract on-going losses from the</t>
  </si>
  <si>
    <t>borrower’s income.</t>
  </si>
  <si>
    <t>Line 37 – Guaranteed Payments to Partner: Add guaranteed payments to</t>
  </si>
  <si>
    <t>partner to the borrower's income when the borrower has at least a two-year history</t>
  </si>
  <si>
    <t>of having received them.</t>
  </si>
  <si>
    <t>Line 38 – Ordinary Income (Loss): Subtract any ordinary losses shown on</t>
  </si>
  <si>
    <t>Schedule K-1 from the borrower’s income. Add ordinary income to the borrower's</t>
  </si>
  <si>
    <t>income only if</t>
  </si>
  <si>
    <t>(Review the history of distributions and the S corporation's financial position and</t>
  </si>
  <si>
    <t>liquidity to determine the ability of the business to support the borrower's</t>
  </si>
  <si>
    <t>withdrawal of earnings.); and,</t>
  </si>
  <si>
    <t>corporate resolution. (A majority ownership position, as disclosed on the first</t>
  </si>
  <si>
    <t>Line 39 – Net Income (Loss): Add continuous and on-going income to the</t>
  </si>
  <si>
    <t>as interest, dividends, and royalties, listed on Schedule K-1, is reported elsewhere on</t>
  </si>
  <si>
    <t>Business Cash Flow: Partnerships, S Corporations, and Regular</t>
  </si>
  <si>
    <t>Corporations</t>
  </si>
  <si>
    <t>The lender must analyze business tax returns to determine whether income from a</t>
  </si>
  <si>
    <t>Partnership, S Corporation, or Regular Corporation can be used to qualify the</t>
  </si>
  <si>
    <t>borrower. The business must show a consistent pattern of profitability for the</t>
  </si>
  <si>
    <t>income to be used. Losses identified by the lender's analysis must be deducted from</t>
  </si>
  <si>
    <t>the borrower's income since they represent a drain on cash flow.</t>
  </si>
  <si>
    <t>Partnership – Form 1065</t>
  </si>
  <si>
    <t>A partnership's distributive earnings and losses are reported on Form 1065 for</t>
  </si>
  <si>
    <t>informational purposes only. The partnership does not pay taxes. Any income or</t>
  </si>
  <si>
    <t>loss is passed through to the partners, with their distributive shares being reported</t>
  </si>
  <si>
    <t>on Schedule K-1 (Form 1065). The borrower's share of ordinary (net) income or loss</t>
  </si>
  <si>
    <t>from a partnership has already been addressed in the evaluation of Schedule K-1</t>
  </si>
  <si>
    <t>(Form 1065). The analysis of Form 1065 will enable the lender to consider certain</t>
  </si>
  <si>
    <t>adjustments to the ordinary income or losses reported on Schedule K-1.</t>
  </si>
  <si>
    <t>When analyzing Form 1065, only the partner's share of income or loss adjustments</t>
  </si>
  <si>
    <t>should be used to calculate income. The partner's share is based on his or her</t>
  </si>
  <si>
    <t>percentage of capital ownership as reported on the Schedule K-1. The worksheet</t>
  </si>
  <si>
    <t>provides for this calculation.</t>
  </si>
  <si>
    <t>Line 40 - Passthrough (Income) Loss from Other Partnerships: Income and</t>
  </si>
  <si>
    <t>losses from these sources should generally not be recognized. In this case, the</t>
  </si>
  <si>
    <t>partnership is a partner in another partnership. Before any of this income can be</t>
  </si>
  <si>
    <t>used to qualify the borrower, additional documentation is needed to support</t>
  </si>
  <si>
    <t>distributions are being made to the borrower's partnership. In addition, the three</t>
  </si>
  <si>
    <t>conditions governing the use of K-1 income must be met relative to the partnership.</t>
  </si>
  <si>
    <t>In general, subtract ordinary income from other partnerships and add any ordinary</t>
  </si>
  <si>
    <t>losses from other partnerships.</t>
  </si>
  <si>
    <t>Line 41 - Nonrecurring Other (Income) Loss: Subtract other income or add</t>
  </si>
  <si>
    <t>other losses that are not consistent and recurring.</t>
  </si>
  <si>
    <t>Line 42 - Depreciation: Add depreciation to income.</t>
  </si>
  <si>
    <t>Line 43 - Depletion: Add depletion to income.</t>
  </si>
  <si>
    <t>Line 44 - Amortization/Casualty Loss: Add amortization or casualty loss to</t>
  </si>
  <si>
    <t>income.</t>
  </si>
  <si>
    <t>Line 45 - Mortgage or Notes Payable in Less than 1 Year: These obligations</t>
  </si>
  <si>
    <t>may significantly affect the financial operations of the business. Subtract the</t>
  </si>
  <si>
    <t>amount of mortgage or note obligations payable in less than one year, as reported in</t>
  </si>
  <si>
    <t>Schedule L of Form 1065, end of year column.</t>
  </si>
  <si>
    <t>If there is evidence that these liabilities regularly rollover and/or there are sufficient</t>
  </si>
  <si>
    <t>liquid business assets to cover them, no deduction is necessary.</t>
  </si>
  <si>
    <t>Line 46 - Meals and Entertainment Exclusion: Subtract the meals and</t>
  </si>
  <si>
    <t>entertainment exclusion reported on Schedule M-1 of Form 1065 from the business</t>
  </si>
  <si>
    <t>Line 47 – Subtotal: Add/Subtract all amounts on lines 40 to 46 to determine the</t>
  </si>
  <si>
    <t>amount to be recorded on this line.</t>
  </si>
  <si>
    <t>Line 48 - Partnership Total: Multiply the subtotal (line 47) by the borrower's</t>
  </si>
  <si>
    <t>ownership share of the partnership. The borrower's share of ownership is based on</t>
  </si>
  <si>
    <t>his or her percentage ownership of capital (at end of year) as reported on the</t>
  </si>
  <si>
    <t>Schedule K-1.</t>
  </si>
  <si>
    <t>S Corporation – Form 1120S</t>
  </si>
  <si>
    <t>Form 1120S represents an S corporation's distributive earnings and losses. This</t>
  </si>
  <si>
    <t>income or loss is reported for taxation purposes to the individual shareholders on</t>
  </si>
  <si>
    <t>Schedule K-1 (Form 1120S). The borrower's share of ordinary (net) income or</t>
  </si>
  <si>
    <t>losses from the business has already been addressed in the evaluation of Schedule</t>
  </si>
  <si>
    <t>K-1 (Form 1120S). The analysis of Form 1120S will enable a lender to consider</t>
  </si>
  <si>
    <t>certain adjustments to the ordinary income or losses reported on Schedule K-1.</t>
  </si>
  <si>
    <t>When analyzing Form 1120S, only the borrower's share of income or loss</t>
  </si>
  <si>
    <t>adjustments should be used to calculate income. The borrower's share is based on</t>
  </si>
  <si>
    <t>his or her percentage of stock ownership as reported on the Schedule K-1. The</t>
  </si>
  <si>
    <t>worksheet provides for this calculation.</t>
  </si>
  <si>
    <t>Line 49 - Nonrecurring Other (Income) Loss: Subtract other income or add</t>
  </si>
  <si>
    <t>Line 50 - Depreciation: Add depreciation to income.</t>
  </si>
  <si>
    <t>Line 51 - Depletion: Add depletion to income.</t>
  </si>
  <si>
    <t>Line 52 - Amortization/Casualty Loss: Add amortization or casualty loss to</t>
  </si>
  <si>
    <t>Line 53 - Mortgage or Notes Payable in Less than 1 Year: These obligations</t>
  </si>
  <si>
    <t>Schedule L of Form 1120S, end of year column.</t>
  </si>
  <si>
    <t>Line 54 - Meals and Entertainment Exclusion: Subtract the meals and</t>
  </si>
  <si>
    <t>entertainment exclusion reported on Schedule M-1 of Form 1120S from the business</t>
  </si>
  <si>
    <t>Line 55 – Subtotal: Add/Subtract all amounts on lines 49 to 54 to determine the</t>
  </si>
  <si>
    <t>Line 56 - S Corporation Total: Multiply the subtotal (line 55) by the borrower's</t>
  </si>
  <si>
    <t>percentage of stock ownership, as reported on the Schedule K-1.</t>
  </si>
  <si>
    <t>Corporation – Form 1120</t>
  </si>
  <si>
    <t>Line 57 - Taxable Income: The analysis of corporate income begins with Taxable</t>
  </si>
  <si>
    <t>Income as reported on the first page of Form 1120. (Note: Corporate earnings may</t>
  </si>
  <si>
    <t>be used to qualify a borrower only when the borrower can document 100%</t>
  </si>
  <si>
    <t>ownership of the buisness.)</t>
  </si>
  <si>
    <t>Line 58 - Total Tax: Corporations are required to pay taxes on earnings (unlike</t>
  </si>
  <si>
    <t>partnerships and S corporations). To determine the available cash flow from the</t>
  </si>
  <si>
    <t>business, subtract the corporation's tax liability from taxable income.</t>
  </si>
  <si>
    <t>Line 59 - Nonrecurring (Gains) Losses: Determine the likelihood of continuance</t>
  </si>
  <si>
    <t>and stability of capital gains and net gains or losses reported on the first page of</t>
  </si>
  <si>
    <t>Form 1120. Subtract nonrecurring gains from the corporation's income and add</t>
  </si>
  <si>
    <t>nonrecurring losses.</t>
  </si>
  <si>
    <t>Line 60 - Nonrecurring Other (Income) Loss: Subtract nonrecurring other</t>
  </si>
  <si>
    <t>income and add other nonrecurring losses.</t>
  </si>
  <si>
    <t>Line 61 - Depreciation: Add corporate depreciation to income.</t>
  </si>
  <si>
    <t>Line 62 - Depletion: Add corporate depletion to income.</t>
  </si>
  <si>
    <t>Line 63 - Amortization/Casualty Loss: Add corporate amortization or casualty</t>
  </si>
  <si>
    <t>loss to income.</t>
  </si>
  <si>
    <t>Line 64 - Net Operating Loss and Special Deductions: These deductions do not</t>
  </si>
  <si>
    <t>represent actual current expenses or losses. Therefore, add net operating loss and</t>
  </si>
  <si>
    <t>special deductions to the corporation’s income.</t>
  </si>
  <si>
    <t>Line 65 - Mortgage or Notes Payable in Less than 1 Year: These obligations</t>
  </si>
  <si>
    <t>Schedule L of Form 1120, end of year column.</t>
  </si>
  <si>
    <t>Line 66 - Meals and Entertainment Exclusion: Subtract the meals and</t>
  </si>
  <si>
    <t>entertainment exclusion reported on Schedule M-1 of Form 1120 from the business</t>
  </si>
  <si>
    <t>Line 67 – Subtotal: Add/Subtract all amounts on lines 57 to 66 to determine the</t>
  </si>
  <si>
    <t>Line 68 - Subtotal Multiplied by Ownership Percentage: Multiply the subtotal</t>
  </si>
  <si>
    <t>(line 67) by the borrower's percentage of stock ownership, as reported on the</t>
  </si>
  <si>
    <t>Schedule E (Form 1120) or other independent source.</t>
  </si>
  <si>
    <t>Line 69 - Less: Dividends Paid to Borrower: Distributions (dividends) paid to</t>
  </si>
  <si>
    <t>stockholders are reported on Schedule M-2 of Form 1120. The borrower's share of</t>
  </si>
  <si>
    <t>these distributions will be reported on Schedule B (Form 1040). These funds are</t>
  </si>
  <si>
    <t>also included in the corporation's taxable income and are therefore being double</t>
  </si>
  <si>
    <t>counted. Therefore, subtract distributions paid by the corporation and reported on</t>
  </si>
  <si>
    <t>the borrower's Schedule B (Form 1040).</t>
  </si>
  <si>
    <t>Line 70 - Corporation Total: Line 68 less line 69 equals total corporation income.</t>
  </si>
  <si>
    <t>Year-to-date income from profit and loss statements may only be considered if the</t>
  </si>
  <si>
    <t>income and expenses are consistent with the previous year's performance. Any</t>
  </si>
  <si>
    <t>salaries or draws received by the borrower, as well as any adjustments used when</t>
  </si>
  <si>
    <t>analyzing tax returns, such as nonrecurring income and expenses, depreciation, and</t>
  </si>
  <si>
    <t>depletion, may be added to the business cash flow. Note, however, that these</t>
  </si>
  <si>
    <t>adjustments are limited to the borrower's proportionate share of ownership of the</t>
  </si>
  <si>
    <t>business.</t>
  </si>
  <si>
    <t>Revised 03/24/15</t>
  </si>
  <si>
    <t>03/24/15:  FNMA issued a Selling Notice announcing they are allowing use of this 10/01 version of the 1084 form, which does not require use of distributions for qualifying.  This form can immediately be used for all products.</t>
  </si>
  <si>
    <t>2106 CALCULATION FOR MILEAGE</t>
  </si>
  <si>
    <t>Page 1 of IRS form 2106</t>
  </si>
  <si>
    <t>METHOD #1</t>
  </si>
  <si>
    <t>1.   Line 13 of IRS form 2106:</t>
  </si>
  <si>
    <t>3.   Insert amount from line 10 of 2106 form</t>
  </si>
  <si>
    <t>3.   Subtract E5 from E6:</t>
  </si>
  <si>
    <t>Grand Total Income</t>
  </si>
  <si>
    <t>Page 2 of IRS form 2106</t>
  </si>
  <si>
    <t>Average Monthly Income</t>
  </si>
  <si>
    <t>METHOD #2</t>
  </si>
  <si>
    <t>1.   Insert line item no. 28 on IRS form 2106</t>
  </si>
  <si>
    <t>2.   Subtract line 14 from line 6 above</t>
  </si>
  <si>
    <t>IRS Website to confirm the the current Standard Mileage Amount:</t>
  </si>
  <si>
    <t>http://www.irs.gov/Tax-Professionals/Standard-Mileage-Rates</t>
  </si>
  <si>
    <r>
      <t xml:space="preserve">NOTE:  For </t>
    </r>
    <r>
      <rPr>
        <b/>
        <sz val="10"/>
        <color theme="1"/>
        <rFont val="Calibri"/>
        <family val="2"/>
        <scheme val="minor"/>
      </rPr>
      <t>VA loan programs</t>
    </r>
    <r>
      <rPr>
        <sz val="10"/>
        <color theme="1"/>
        <rFont val="Calibri"/>
        <family val="2"/>
        <scheme val="minor"/>
      </rPr>
      <t xml:space="preserve"> (only), it is important to include the 2106 expense as a liability vs. a deduction from the borrowers income</t>
    </r>
  </si>
  <si>
    <t>2106EZ CALCULATION FOR MILEAGE</t>
  </si>
  <si>
    <t>1.   Line 8a of IRS form 2106EZ:</t>
  </si>
  <si>
    <t>3.   Insert line 6 of 2106EZ form:</t>
  </si>
  <si>
    <t>3.   Subtract results from E5 from line 6 of 2106EZ form:</t>
  </si>
  <si>
    <r>
      <rPr>
        <b/>
        <sz val="10"/>
        <color theme="8" tint="-0.249977111117893"/>
        <rFont val="Arial"/>
        <family val="2"/>
      </rPr>
      <t xml:space="preserve">Determining Stable Income:  </t>
    </r>
    <r>
      <rPr>
        <b/>
        <sz val="10"/>
        <rFont val="Arial"/>
        <family val="2"/>
      </rPr>
      <t xml:space="preserve">
</t>
    </r>
    <r>
      <rPr>
        <b/>
        <sz val="10"/>
        <color theme="8" tint="-0.249977111117893"/>
        <rFont val="Arial"/>
        <family val="2"/>
      </rPr>
      <t xml:space="preserve">* The underwriter will determine if these calculated amounts can be used.    
* If there is a partial or temporary decrease in income over the period covered in calculations above, an Underwriter will need
  to determine if the Average Additional Monthly Earnings will be allowed to be used in qualifying.    
* If there is an overall income decrease in excess of 25%, borrower does NOT have stable income to be used in qualifying.  If 
  underwriter determines that income can be used, ONLY Base Pay may be used in qualifying. Any Average Additional Monthly 
  Earnings MAY NOT used. </t>
    </r>
    <r>
      <rPr>
        <b/>
        <sz val="10"/>
        <rFont val="Arial"/>
        <family val="2"/>
      </rPr>
      <t xml:space="preserve">   </t>
    </r>
  </si>
  <si>
    <t>Year</t>
  </si>
  <si>
    <t>Rate</t>
  </si>
  <si>
    <t>2.   Rate per mile (from chart below):</t>
  </si>
  <si>
    <t>2.   Multiply by rate per mile (from chart below):</t>
  </si>
  <si>
    <t>Plus Amortization/Casualty Loss (see attachments to Sch C)*</t>
  </si>
  <si>
    <r>
      <t xml:space="preserve">LESS UNREIMBURSED EMPLOYEE EXPENSES, AND/OR OTHER DEDUCTIONS DESCRIBED BELOW </t>
    </r>
    <r>
      <rPr>
        <b/>
        <sz val="8"/>
        <rFont val="Tahoma"/>
        <family val="2"/>
      </rPr>
      <t>(Enter as a positive number)</t>
    </r>
  </si>
  <si>
    <r>
      <t xml:space="preserve">ADDITIONAL MONTHLY EARNINGS </t>
    </r>
    <r>
      <rPr>
        <b/>
        <sz val="8"/>
        <rFont val="Tahoma"/>
        <family val="2"/>
      </rPr>
      <t>(To be verified, entered and explained in notes below by UW)</t>
    </r>
  </si>
  <si>
    <r>
      <t xml:space="preserve">MONTHLY BASE INCOME </t>
    </r>
    <r>
      <rPr>
        <b/>
        <sz val="8"/>
        <rFont val="Tahoma"/>
        <family val="2"/>
      </rPr>
      <t>(Lesser of base income or average monthly earnings)</t>
    </r>
  </si>
  <si>
    <t>Income Calculation Worksheet</t>
  </si>
  <si>
    <t>Borrower Name</t>
  </si>
  <si>
    <t>PRMG Loan Number</t>
  </si>
  <si>
    <t>Employer</t>
  </si>
  <si>
    <t>Date</t>
  </si>
  <si>
    <t>Pay Type</t>
  </si>
  <si>
    <t>Hourly</t>
  </si>
  <si>
    <t>Per Hour</t>
  </si>
  <si>
    <t># of hours</t>
  </si>
  <si>
    <t>X52/12</t>
  </si>
  <si>
    <t>Income</t>
  </si>
  <si>
    <t>YTD Earnings</t>
  </si>
  <si>
    <t># months</t>
  </si>
  <si>
    <t>W2 for Tax Year:</t>
  </si>
  <si>
    <t>YTD Avg</t>
  </si>
  <si>
    <t>YTD + 1 W2 Avg</t>
  </si>
  <si>
    <t>YTD + 2 Yr W2 Avg</t>
  </si>
  <si>
    <t>Salary</t>
  </si>
  <si>
    <t>Type of Salary</t>
  </si>
  <si>
    <t>Monthly</t>
  </si>
  <si>
    <t>X1</t>
  </si>
  <si>
    <t>Bi Weekly</t>
  </si>
  <si>
    <t>X26/12</t>
  </si>
  <si>
    <t>Semi Monthly</t>
  </si>
  <si>
    <t>X24/12</t>
  </si>
  <si>
    <t>Weekly</t>
  </si>
  <si>
    <t>Monthly Avg</t>
  </si>
  <si>
    <t>W2 income</t>
  </si>
  <si>
    <t>W2 Income</t>
  </si>
  <si>
    <r>
      <t>I</t>
    </r>
    <r>
      <rPr>
        <sz val="9"/>
        <rFont val="Tahoma"/>
        <family val="2"/>
      </rPr>
      <t xml:space="preserve">f YTD or past year is lower, confirm why. </t>
    </r>
  </si>
  <si>
    <t>Overtime/Bonus</t>
  </si>
  <si>
    <t>Break out OT/Bonus from base salary</t>
  </si>
  <si>
    <t>YTD Overtime / Bonus*</t>
  </si>
  <si>
    <t>Past year OT breakout</t>
  </si>
  <si>
    <t>Additional year OT / Bonus</t>
  </si>
  <si>
    <t>YTD + 1 year Avg</t>
  </si>
  <si>
    <t>YTD + 2 Year Avg</t>
  </si>
  <si>
    <t>Commission</t>
  </si>
  <si>
    <t>Break out commission from base salary</t>
  </si>
  <si>
    <t>YTD Commission</t>
  </si>
  <si>
    <t>minus Expenses</t>
  </si>
  <si>
    <t>expenses (based upon 2106 expenses)</t>
  </si>
  <si>
    <t>Past year commission</t>
  </si>
  <si>
    <t>2106 Expenses</t>
  </si>
  <si>
    <t>Additional year commission</t>
  </si>
  <si>
    <t>2106 expenses</t>
  </si>
  <si>
    <t xml:space="preserve"> = Net income</t>
  </si>
  <si>
    <t>monthly income</t>
  </si>
  <si>
    <t xml:space="preserve"> = Net Income</t>
  </si>
  <si>
    <t>YTD Avg using net income</t>
  </si>
  <si>
    <t>2106 YTD Expense Estimate</t>
  </si>
  <si>
    <t>YTD + 1 year using Net Income</t>
  </si>
  <si>
    <t>2 year Commission Vs 2106 Expenses</t>
  </si>
  <si>
    <t>YTD + 2 year using net income</t>
  </si>
  <si>
    <t>Expenses</t>
  </si>
  <si>
    <t>Expense factor</t>
  </si>
  <si>
    <t>Other Income</t>
  </si>
  <si>
    <t>Type of income</t>
  </si>
  <si>
    <t>YTD income</t>
  </si>
  <si>
    <t>W2 for year:</t>
  </si>
  <si>
    <t>YTD Income</t>
  </si>
  <si>
    <t>YTD + 1 Year</t>
  </si>
  <si>
    <t>YTD + 2 Year</t>
  </si>
  <si>
    <t>Non Taxable Income</t>
  </si>
  <si>
    <t>Non taxable gross up factor:</t>
  </si>
  <si>
    <t>Monthly check or Direct Deposit</t>
  </si>
  <si>
    <t>Income from 1099</t>
  </si>
  <si>
    <t>Annual amount of income not subject to tax (Income not on tax transcripts)</t>
  </si>
  <si>
    <t xml:space="preserve">Additional Non taxable Income to be used for qualifying (income not taxed x factor) </t>
  </si>
  <si>
    <t>Total Non Taxable Income</t>
  </si>
  <si>
    <t>Deduction from Income</t>
  </si>
  <si>
    <t>(non commission borrower with business expenses or other income deduction)</t>
  </si>
  <si>
    <t>Expense/deduction</t>
  </si>
  <si>
    <t>12 month average</t>
  </si>
  <si>
    <t>(the box that is checked is a negative number and reduces total income)</t>
  </si>
  <si>
    <t>24 month average</t>
  </si>
  <si>
    <t>Total Income to Qualify</t>
  </si>
  <si>
    <t>Underwriter Comments</t>
  </si>
  <si>
    <t>YTD Salary (paystub)</t>
  </si>
  <si>
    <t>Otherwise, lower of YTD and W2 is required</t>
  </si>
  <si>
    <t>Salary Used to Qualify</t>
  </si>
  <si>
    <t>*See Product Profiles for 2106 Expense requriements</t>
  </si>
  <si>
    <t>To Date</t>
  </si>
  <si>
    <t>From Date</t>
  </si>
  <si>
    <t>*You must check the salary you wish to use</t>
  </si>
  <si>
    <t>Use lowest of income calculations (does not include "Other")</t>
  </si>
  <si>
    <t xml:space="preserve">or check the income you wish to use </t>
  </si>
  <si>
    <t>Use lowest of calculations (does not include "Other")</t>
  </si>
  <si>
    <t>Use lowest income average (does not include "Other")</t>
  </si>
  <si>
    <r>
      <rPr>
        <sz val="9"/>
        <rFont val="Tahoma"/>
        <family val="2"/>
      </rPr>
      <t>Other Monthly</t>
    </r>
    <r>
      <rPr>
        <sz val="6"/>
        <rFont val="Tahoma"/>
        <family val="2"/>
      </rPr>
      <t xml:space="preserve"> </t>
    </r>
    <r>
      <rPr>
        <sz val="8"/>
        <rFont val="Tahoma"/>
        <family val="2"/>
      </rPr>
      <t>(must explain below)</t>
    </r>
  </si>
  <si>
    <t>Annual</t>
  </si>
  <si>
    <t>X1/12</t>
  </si>
  <si>
    <t>**If form is not editable, ensure “Enable Content” is selected**</t>
  </si>
  <si>
    <t>Business Name (optional):</t>
  </si>
  <si>
    <t>This worksheet may be used to prepare a written evaluation of the analysis of income related to self-employment. The purpose of this written analysis is to determine the amount of stable and continuous income that will be available to the borrower for loan qualifying purposes.</t>
  </si>
  <si>
    <t>a</t>
  </si>
  <si>
    <t>b</t>
  </si>
  <si>
    <t>Schedule B - Interest and Ordinary Dividends</t>
  </si>
  <si>
    <t>Interest Income from Self-Employment</t>
  </si>
  <si>
    <t>Dividends from Self-Employment</t>
  </si>
  <si>
    <t>W-2 Income from Self-Employment</t>
  </si>
  <si>
    <t>c</t>
  </si>
  <si>
    <t>d</t>
  </si>
  <si>
    <t>e</t>
  </si>
  <si>
    <t>f</t>
  </si>
  <si>
    <t>g</t>
  </si>
  <si>
    <t>Form  1084 - Revised 08/2015</t>
  </si>
  <si>
    <r>
      <rPr>
        <b/>
        <sz val="10"/>
        <color theme="1"/>
        <rFont val="Calibri"/>
        <family val="2"/>
        <scheme val="minor"/>
      </rPr>
      <t xml:space="preserve">Note: </t>
    </r>
    <r>
      <rPr>
        <sz val="10"/>
        <color theme="1"/>
        <rFont val="Calibri"/>
        <family val="2"/>
        <scheme val="minor"/>
      </rPr>
      <t>A lender may use Fannie Mae Rental Income Worksheets (Form 1037 or Form 1038) to calculate individual rental income (loss) reported on Schedule E.</t>
    </r>
  </si>
  <si>
    <t xml:space="preserve">Royalties Received </t>
  </si>
  <si>
    <t xml:space="preserve">Total Expenses </t>
  </si>
  <si>
    <t>Net Farm Profit or (Loss)</t>
  </si>
  <si>
    <r>
      <rPr>
        <b/>
        <sz val="10"/>
        <color theme="1"/>
        <rFont val="Calibri"/>
        <family val="2"/>
        <scheme val="minor"/>
      </rPr>
      <t xml:space="preserve">Note: </t>
    </r>
    <r>
      <rPr>
        <sz val="10"/>
        <color theme="1"/>
        <rFont val="Calibri"/>
        <family val="2"/>
        <scheme val="minor"/>
      </rPr>
      <t>IRS Form 4797 (Sales of Business Property) is not included on this worksheet due to its infrequent use. If applicable, a lender may include analysis of the sale and related recurring capital gains.</t>
    </r>
  </si>
  <si>
    <t>Partnership or S Corporation</t>
  </si>
  <si>
    <t>IRS Form 1065 - Partnership Income</t>
  </si>
  <si>
    <t>Subtotal Schedule B</t>
  </si>
  <si>
    <t>Subtotal Schedule C</t>
  </si>
  <si>
    <t>Subtotal Schedule E</t>
  </si>
  <si>
    <t>Subtotal Schedule F</t>
  </si>
  <si>
    <t>h</t>
  </si>
  <si>
    <t>Ordinary (Income) Loss from Other Partnerships</t>
  </si>
  <si>
    <t>Mortgages or Notes Payable in Less than 1 Year</t>
  </si>
  <si>
    <t>Non-deductible Travel and Entertainment Expenses</t>
  </si>
  <si>
    <t>% of Ownership</t>
  </si>
  <si>
    <t>i</t>
  </si>
  <si>
    <t>Total Partnership Income</t>
  </si>
  <si>
    <t>Subtotal K-1</t>
  </si>
  <si>
    <t>IRS Form 1120S - S Corporation</t>
  </si>
  <si>
    <t>Schedule K-1 1120 S - Shareholder's Share of Income</t>
  </si>
  <si>
    <t>Net Rental Real Estate; Other Net Rental Income (Loss)</t>
  </si>
  <si>
    <t>Subtotal Partnership Schedule K-1 (Form 1065)</t>
  </si>
  <si>
    <t>Subtotal Form 1065</t>
  </si>
  <si>
    <r>
      <t xml:space="preserve">Total Form 1065 </t>
    </r>
    <r>
      <rPr>
        <sz val="10"/>
        <color theme="1"/>
        <rFont val="Calibri"/>
        <family val="2"/>
        <scheme val="minor"/>
      </rPr>
      <t>(Subtotal Form 1065 * % of Ownership)</t>
    </r>
  </si>
  <si>
    <t>Subtotal Form 1120S</t>
  </si>
  <si>
    <r>
      <t xml:space="preserve">Total Form 1120S </t>
    </r>
    <r>
      <rPr>
        <sz val="10"/>
        <color theme="1"/>
        <rFont val="Calibri"/>
        <family val="2"/>
        <scheme val="minor"/>
      </rPr>
      <t>(Subtotal Form 1120S * % of Ownership)</t>
    </r>
  </si>
  <si>
    <t>Total S-Corp Income</t>
  </si>
  <si>
    <t>IRS Form 1120 - Regular Corporation</t>
  </si>
  <si>
    <t>Corporation earnings may be used when the borrower(s) own 100% of the corporation.</t>
  </si>
  <si>
    <t>j</t>
  </si>
  <si>
    <t>k</t>
  </si>
  <si>
    <t>l</t>
  </si>
  <si>
    <t>Form 1040 Total</t>
  </si>
  <si>
    <t>Total Regular Corporation Income</t>
  </si>
  <si>
    <t xml:space="preserve">Total Form 1040 </t>
  </si>
  <si>
    <t>When using or evaluating profit and loss statements, always consult all applicable guidelines, including lender, investor, GSE and, where applicable, federally mandated ability to repay requirements. Generally, the lender may use a profit and loss statement—audited or unaudited—for a self–employed borrower’s business only to support its determination of the stability or continuance of the borrower’s income. A typical profit and loss statement has a format similar to IRS Form 1040, Schedule C. Allowable addbacks include depreciation, depletion and other non–cash expenses as identified above.</t>
  </si>
  <si>
    <t>Revised 1084- 08/25/2015</t>
  </si>
  <si>
    <t>Guidance for documenting access to income and business liquidity</t>
  </si>
  <si>
    <t>2. Schedule B – Interest and Ordinary Dividends</t>
  </si>
  <si>
    <t>Line 2a - Interest Income from Self-Employment: Identify interest income paid to the borrower from the borrower’s business. Review Schedule B, Part I and/or IRS Schedule K-1 or Form 1099-Int to confirm the payer is the same entity as the borrower’s business.</t>
  </si>
  <si>
    <t>Line 2b - Dividends from Self-Employment: Identify dividend income paid to the borrower from the borrower’s business. Review Schedule B, Part II and/or IRS Schedule K-1 or Form 1099-Div to confirm the payer is the same entity as the borrower’s business.</t>
  </si>
  <si>
    <t>3. Schedule C – Profit or Loss from Business: Sole Proprietorship</t>
  </si>
  <si>
    <t>Line 3a - Net Profit or Loss: Record the net profit or (loss) reported on Schedule C.</t>
  </si>
  <si>
    <t>Line 3b - Nonrecurring Other (Income) Loss/ Expense: Other income reported on Schedule C represents income that is not directly related to business receipts. Deduct other income unless the income is determined to be recurring. If the income is determined to be recurring, no adjustment is required. Other loss may be added back when it is determined that the loss will not continue.</t>
  </si>
  <si>
    <t>Line 3c - Depletion: Add back the amount of the depletion deduction reported on Schedule C.</t>
  </si>
  <si>
    <t>Line 3d - Depreciation: Add back the amount of the depreciation deduction reported on Schedule C. Vehicle depreciation included as part of the standard mileage deduction may be added back by multiplying the business miles driven by the depreciation factor for the respective year. Instructions Page 1</t>
  </si>
  <si>
    <t>Line 3e - Non-deductible Meals and Entertainment Expenses: Deduct the portion of business-related meals and entertainment expenses that have been excluded for tax reporting purposes. These expenses, to the full extent they are incurred, are taken into account; therefore, the portion of these expenses that have been excluded must be identified and subtracted from business cash flow.</t>
  </si>
  <si>
    <t>Line 3f - Business Use of Home: Add back the expenses deducted for the business use of home.</t>
  </si>
  <si>
    <t>Line 3g - Amortization/Casualty Loss: Add back the expense deducted for amortization along with the expense associated with non-recurring casualty loss.</t>
  </si>
  <si>
    <t>4. Schedule D – Capital Gains and Losses</t>
  </si>
  <si>
    <t>Line 4a - Recurring Capital Gains: Identify the amount of recurring capital gains. Schedule D may report business capital gains passed through to the borrower on Schedule K-1 (IRS Form 1065 or IRS Form 1120S). Do not include business capital gains which are sporadic or result from a one-time transaction.</t>
  </si>
  <si>
    <t>Note: Business capital losses identified on Schedule D do not have to be considered when calculating income or liabilities, even if the losses are recurring.</t>
  </si>
  <si>
    <t>5. Schedule E – Supplemental Income and Loss</t>
  </si>
  <si>
    <t>Note: Use Fannie Mae Rental Income Worksheets (Form 1037 or Form 1038) to evaluate individual rental income (loss) reported on Schedule E. Refer to Selling Guide, B3-3.1-08, Rental Income, for additional details.</t>
  </si>
  <si>
    <t>Partnerships and S corporation income (loss) reported on Schedule E is addressed below.</t>
  </si>
  <si>
    <t>Line 5a - Royalties Received: Include royalty income which meets eligibility standards.</t>
  </si>
  <si>
    <t>Line 5b - Total Expenses: Deduct the expenses related to royalty income used in qualifying the borrower.</t>
  </si>
  <si>
    <t>Line 5c - Depletion: Add back the amount of the depletion deduction related to royalty income used in qualifying the borrower.</t>
  </si>
  <si>
    <t>6. Schedule F – Profit or Loss from Farming</t>
  </si>
  <si>
    <t>Line 6a - Net Farm Profit or (Loss): Record the net farm profit or (loss) reported on Schedule F.</t>
  </si>
  <si>
    <t>Line 6b - Non-taxable Portion of Ongoing Coop and CCC Payments: Certain federal agriculture program payments, coop distributions, and insurance/loan proceeds are not fully taxable. Add back the nontaxable portion of these income types provided these sources of income are likely to continue and do not represent a one-time occurrence.</t>
  </si>
  <si>
    <t>Line 6c - Nonrecurring Other (Income) Loss: Other income reported on Schedule F represents income received by a farmer that was not obtained through farm operations. Deduct other income unless the income is determined to be recurring. If the income is determined to be recurring, no adjustment is required. Other loss may be added back when it is determined that the loss will not continue.</t>
  </si>
  <si>
    <t>Line 6d - Depreciation: Add back the amount of the depreciation deduction reported on Schedule F.</t>
  </si>
  <si>
    <t>Line 6e - Amortization/Casualty Loss/Depletion: Add back the expense deducted for amortization/depletion along with the expense associated with non-recurring casualty loss.</t>
  </si>
  <si>
    <t>IRS Form 1065 – Partnership Income</t>
  </si>
  <si>
    <t>7. Schedule K-1 Form 1065 – Partner’s Share of Income:</t>
  </si>
  <si>
    <t>Line 7a - Ordinary Income (Loss): Record the amount of ordinary income (loss) reported to the borrower in Box 1 of Schedule K-1 (Form 1065).</t>
  </si>
  <si>
    <t>Line 7b - Net Rental Real Estate; Other Net Income (Loss): Record the amount of net rental real estate; other net income (loss) reported to the borrower in Box 2 and/or 3 of Schedule K-1 (Form 1065).</t>
  </si>
  <si>
    <t>Line 7c - Guaranteed Payments to Partner: Add guaranteed payments to partner when the borrower has a two-year history of receipt.</t>
  </si>
  <si>
    <t>8. Adjustments to Business Cash Flow – Form 1065</t>
  </si>
  <si>
    <t>When business tax returns are obtained by the lender, the following adjustments to business cash flow should be made.</t>
  </si>
  <si>
    <t>Line 8a - Ordinary income (loss) from other Partnerships: In order to consider ordinary income from other partnerships, the lender must obtain additional documentation to confirm the income passed through from the other partnership to the borrower’s business meets partnership income eligibility standards. Deduct ordinary income passed through to the borrower’s business from other partnerships unless this additional action is taken. Losses passed through to the borrower’s business may be added back when the lender determines pass-through losses are not likely to continue.</t>
  </si>
  <si>
    <t>Line 8b - Nonrecurring Other (Income) Loss: Other income reported on Form 1065 generally represents income that is not directly related to business receipts. Deduct other income unless the income is determined to be recurring. If the income is determined to be recurring, no adjustment is required. Other loss may be added back when it is determined that the loss will not continue.</t>
  </si>
  <si>
    <t>Line 8c - Depreciation: Add back the amount of the depreciation deduction reported on Form 1065 and/or on Form 8825.</t>
  </si>
  <si>
    <t>Line 8d - Depletion: Add back the amount of the depletion deduction reported on Form 1065.</t>
  </si>
  <si>
    <t>Line 8e - Amortization/Casualty Loss: Add back the expense deducted for amortization/depletion along with the expense associated with non-recurring casualty loss.</t>
  </si>
  <si>
    <t>Line 8f - Mortgage or Notes Payable in Less than 1 Year: Subtract the amount of mortgage or note obligations payable in less than one year, as reported in Schedule L of Form 1120S, end of year column. This deduction is not required for lines of credit or if there is evidence that these obligations roll over regularly and/or the business has sufficient liquid assets to cover them.</t>
  </si>
  <si>
    <t>Line 8g - Non-deductible Travel and Entertainment Expenses: Deduct the portion of business-related expenses (travel, meals, and entertainment) reported on Schedule M-1 of Form 1065 that have been excluded for tax reporting purposes. These expenses, to the full extent they are incurred, are taken into account; therefore, the portion of these expenses that have been excluded must be identified and subtracted from business cash flow.</t>
  </si>
  <si>
    <t>Line 8h - Subtotal: Total lines 8a – 8g.</t>
  </si>
  <si>
    <t>Line 8i - Form 1065 Total: To arrive at the borrower’s proportionate share of adjustments to business cash flow, multiply the subtotal (line 8h) by the borrower’s percentage of ownership (the borrower’s ending percentage of capital ownership as reported on the Schedule K-1 (Form 1065)).</t>
  </si>
  <si>
    <t>IRS Form 1120S – S Corporation Earnings</t>
  </si>
  <si>
    <t>Line 9a - Ordinary Income (Loss): Record the amount of ordinary income (loss) reported to the borrower in Box 1 of Schedule K-1 (Form 1120S).</t>
  </si>
  <si>
    <t>Line 9b - Net Rental Real Estate; Other Net Income (Loss): Record the amount of net rental real estate; other net income (loss) reported to the borrower in Box 2 and/or 3 of Schedule K-1 (Form 1120S).</t>
  </si>
  <si>
    <t>10. Adjustments to Business Cash Flow – Form 1120S</t>
  </si>
  <si>
    <t>Line 10a - Nonrecurring Other (Income) Loss: Other income reported on Form 1120S generally represents income that is not directly related to business receipts. Deduct other income unless the income is determined to be recurring. If the income is determined to be recurring, no adjustment is required. Other loss may be added back when it is determined that the loss will not continue.</t>
  </si>
  <si>
    <t>Line 10b - Depreciation: Add back the amount of the depreciation deduction reported on Form 1120S and/or or Form 8825.</t>
  </si>
  <si>
    <t>Line 10c - Depletion: Add back the amount of the depletion deduction reported on Form 1120S.</t>
  </si>
  <si>
    <t>Line 10d - Amortization/Casualty Loss: Add back the expense deducted for amortization/depletion along with the expense associated with non-recurring casualty loss.</t>
  </si>
  <si>
    <t>Line 10e - Mortgage or Notes Payable in Less than 1 Year: Subtract the amount of mortgage or note obligations payable in less than one year, as reported in Schedule L of Form 1120S, end of year column. This deduction is not required for lines of credit or if there is evidence that these obligations rollover regularly and/or the business has sufficient liquid assets to cover them.</t>
  </si>
  <si>
    <t>Line 10f - Non-deductible Travel and Entertainment Expenses: Deduct the portion of business-related expenses (travel, meals, and entertainment) reported on Schedule M-1 of Form 1120S that have been excluded for tax reporting purposes. These expenses, to the full extent they are incurred, are taken into account; therefore, the portion of these expenses that have been excluded must be identified and subtracted from business cash flow.</t>
  </si>
  <si>
    <t>Line 10g - Subtotal: Total lines 10a – 10f.</t>
  </si>
  <si>
    <t>Line 10h - Form 1120S Total: To arrive at the borrower’s proportionate share of adjustments to business cash flow, multiply the subtotal (line 10g) by the borrower’s percentage of stock for tax year reported on the Schedule K-1 (Form 1120S).</t>
  </si>
  <si>
    <t>IRS Form 1120 – Regular Corporation</t>
  </si>
  <si>
    <t>11. Regular Corporation – Form 1120</t>
  </si>
  <si>
    <t>Line 11a - Taxable Income: Record the taxable income reported by the business on the first page of Form 1120.</t>
  </si>
  <si>
    <t>Line 11b - Total Tax: Deduct the corporation‘s tax liability identified on page 1 of Form 1120.</t>
  </si>
  <si>
    <t>Line 11c - Nonrecurring Other (Gains) Losses: Deduct gains unless it is determined that the gains are likely to continue. Losses may be added back when it can be determined that the loss is a one-time occurrence and is not likely to continue.</t>
  </si>
  <si>
    <t>Line 11e - Depreciation: Add back the amount of the depreciation deduction reported on Form 1120.</t>
  </si>
  <si>
    <t>Line 11f - Depletion: Add back the amount of the depletion deduction reported on Form 1120S.</t>
  </si>
  <si>
    <t>Line 11g - Amortization/Casualty Loss: Add back the expense deducted for amortization/depletion along with the expense associated with non-recurring casualty loss.</t>
  </si>
  <si>
    <t>Line 11h - Net Operating Loss and Special Deductions: Add back the full amount of the deduction related to net operating loss and/or special deductions.</t>
  </si>
  <si>
    <t>Line 11i - Mortgage or Notes Payable in Less than 1 Year: Subtract the amount of mortgage or note obligations payable in less than one year, as reported in Schedule L of Form 1120S, end of year column. This deduction is not required for lines of credit or if there is evidence that these obligations roll over regularly and/or the business has sufficient liquid assets to cover them.</t>
  </si>
  <si>
    <t>Line 11j - Non-deductible Travel and Entertainment Expenses: Deduct the portion of business-related expenses (travel, meals, and entertainment) reported on Schedule M-1 of Form 1120 that have been excluded for tax reporting purposes. These expenses, to the full extent they are incurred, are taken into account; therefore, the portion of these expenses that have been excluded must be identified and subtracted from business cash flow.</t>
  </si>
  <si>
    <t>Line 11k - Subtotal: Total lines 11a – 11j.</t>
  </si>
  <si>
    <t>Line 11l - Dividends Paid to Borrower: Dividends paid to stockholders are reported on Schedule M-2 of Form 1120. The borrower's share of these distributions will be reported on Schedule B of Form 1040. These funds are also included in the corporation's taxable income and are therefore being double-counted. Therefore, subtract distributions paid by the corporation and reported on the borrower's Schedule B.</t>
  </si>
  <si>
    <t xml:space="preserve">Line 11m - Form 1120 Total: Subtract 11l from 11k to determine the adjustments to business tax flow that may be considered when the borrower(s) own 100% of the corporation and the business has adequate liquidity to support the withdrawal of earnings. </t>
  </si>
  <si>
    <t xml:space="preserve">Instructions </t>
  </si>
  <si>
    <t>- If the Schedule K-1 reflects a documented, stable history of receiving cash distributions of income from the business consistent with the level of business income being used to qualify, then no further documentation of access to income or adequate business liquidity to support the withdrawal of earnings is required in order to include that income in the borrower’s cash flow.</t>
  </si>
  <si>
    <r>
      <rPr>
        <b/>
        <sz val="11"/>
        <rFont val="Arial"/>
        <family val="2"/>
      </rPr>
      <t>1. W-2 Income from Self-Employment</t>
    </r>
    <r>
      <rPr>
        <sz val="11"/>
        <rFont val="Arial"/>
        <family val="2"/>
      </rPr>
      <t>: Identify wages paid to the borrower from the borrower’s business. Self-employment wages may be confirmed by matching the Employer Identification Number (EIN) reported on the borrower’s W-2 with the EIN reported by the borrower’s business. When business tax returns are obtained, W-2 wages can be cross-referenced with compensation of officers reported on Form 1120S or Form 1120.</t>
    </r>
  </si>
  <si>
    <t xml:space="preserve">Line 6f - Business Use of Home: Add back the expenses deducted for the business use of home. </t>
  </si>
  <si>
    <t xml:space="preserve">9. Schedule K-1 Form 1120S – Shareholder’s Share of Income </t>
  </si>
  <si>
    <t xml:space="preserve">Line 11d - Nonrecurring Other (Income) Loss: Other income reported on Form 1120 generally represents income that is not directly related to business receipts. Deduct other income unless the income is determined to be recurring. If the income is determined to be recurring, no adjustment is required. Other loss may be added back when it is determined that the loss will not continue. </t>
  </si>
  <si>
    <t>CASH FLOW ANALYSIS (FORM 1084 - Revised 08/15)</t>
  </si>
  <si>
    <r>
      <rPr>
        <b/>
        <sz val="12"/>
        <color theme="8" tint="-0.249977111117893"/>
        <rFont val="Calibri"/>
        <family val="2"/>
        <scheme val="minor"/>
      </rPr>
      <t>*See</t>
    </r>
    <r>
      <rPr>
        <b/>
        <sz val="12"/>
        <color theme="7" tint="-0.249977111117893"/>
        <rFont val="Calibri"/>
        <family val="2"/>
        <scheme val="minor"/>
      </rPr>
      <t xml:space="preserve"> </t>
    </r>
    <r>
      <rPr>
        <b/>
        <sz val="12"/>
        <color theme="7" tint="-0.499984740745262"/>
        <rFont val="Calibri"/>
        <family val="2"/>
        <scheme val="minor"/>
      </rPr>
      <t xml:space="preserve">How to Complete 1084 08-15 (SE) Wksht </t>
    </r>
    <r>
      <rPr>
        <b/>
        <sz val="12"/>
        <color theme="8" tint="-0.249977111117893"/>
        <rFont val="Calibri"/>
        <family val="2"/>
        <scheme val="minor"/>
      </rPr>
      <t>tab for instructions!*</t>
    </r>
  </si>
  <si>
    <t>Form 1065 - Adjustments to Business Cash Flow</t>
  </si>
  <si>
    <r>
      <rPr>
        <b/>
        <sz val="10"/>
        <color theme="1"/>
        <rFont val="Calibri"/>
        <family val="2"/>
        <scheme val="minor"/>
      </rPr>
      <t xml:space="preserve">Note: </t>
    </r>
    <r>
      <rPr>
        <sz val="10"/>
        <color theme="1"/>
        <rFont val="Calibri"/>
        <family val="2"/>
        <scheme val="minor"/>
      </rPr>
      <t>See the Instructions for additional guidance on documenting access to income and business liquidity (also below):</t>
    </r>
  </si>
  <si>
    <t>Instructions:</t>
  </si>
  <si>
    <t>Liquidity is a measure of the extent to which a person/organization has cash to meet immediate and short-term obligations, or assets that can be quickly converted to do this.  Basically, it is the ability of current assets to meet current liabilities.  The underwriter would need to analyze the business to ensure this is met in order to use the Schedule K-1 earnings if there is no history of distributions.</t>
  </si>
  <si>
    <t>Residual Income as Compensating Factor for FHA Manual Underwrite</t>
  </si>
  <si>
    <t>When using residual income as a compensating factor, it must be at least equal to the applicable amounts for household size and geographic region found on the Table of Residual Incomes By Region found in the Department of Veterans Affairs (VA) Lenders Handbook - VA Pamphlet 26-7, Chapter 4.9 b and e.  The table below from VA is provided for reference, and is current as of 1/27/16.  However, please  refer to the actual VA Lender Handbook to ensure the information has not changed.</t>
  </si>
  <si>
    <t>Number of Months (always averaged over 24 months)</t>
  </si>
  <si>
    <t>*Use either method no. 1 or 2 for determining the allowable mileage to be added back to borrower’s income. 
*You must use a 24 month average for qualifying.
*In most cases mileage income that is declining is not eligible to be used as qualifying income, but would be based on underwriter discretion.</t>
  </si>
  <si>
    <r>
      <t xml:space="preserve">NOTE:  
*For </t>
    </r>
    <r>
      <rPr>
        <b/>
        <sz val="10"/>
        <color theme="1"/>
        <rFont val="Calibri"/>
        <family val="2"/>
        <scheme val="minor"/>
      </rPr>
      <t>VA loan programs</t>
    </r>
    <r>
      <rPr>
        <sz val="10"/>
        <color theme="1"/>
        <rFont val="Calibri"/>
        <family val="2"/>
        <scheme val="minor"/>
      </rPr>
      <t xml:space="preserve"> (only), it is important to include the 2106 expense as a liability vs. a deduction from the borrowers income.
*You must use a 24 month average for qualifying.
*In most cases mileage income that is declining is not eligible to be used as qualifying income, but would be based on underwriter discretion.</t>
    </r>
  </si>
  <si>
    <r>
      <t xml:space="preserve">Taxable Income </t>
    </r>
    <r>
      <rPr>
        <b/>
        <sz val="8.5"/>
        <color theme="1"/>
        <rFont val="Calibri"/>
        <family val="2"/>
        <scheme val="minor"/>
      </rPr>
      <t>(Gross Monthly Employment Earnings, Net Rental Income, etc.)</t>
    </r>
    <r>
      <rPr>
        <b/>
        <sz val="10"/>
        <color theme="1"/>
        <rFont val="Calibri"/>
        <family val="2"/>
        <scheme val="minor"/>
      </rPr>
      <t>:</t>
    </r>
  </si>
  <si>
    <r>
      <t xml:space="preserve">Other </t>
    </r>
    <r>
      <rPr>
        <b/>
        <sz val="8.5"/>
        <color theme="1"/>
        <rFont val="Calibri"/>
        <family val="2"/>
        <scheme val="minor"/>
      </rPr>
      <t>(Specify):</t>
    </r>
  </si>
  <si>
    <r>
      <t>Est Maintenance &amp; Utilities</t>
    </r>
    <r>
      <rPr>
        <sz val="8"/>
        <color theme="1"/>
        <rFont val="Calibri"/>
        <family val="2"/>
        <scheme val="minor"/>
      </rPr>
      <t xml:space="preserve"> (SQFT x $0.14)</t>
    </r>
  </si>
  <si>
    <t>Sq Footage:</t>
  </si>
  <si>
    <t>&lt;Enter Square Footage Here</t>
  </si>
  <si>
    <t>Ordinary Income (Loss)  *See above instructions - K1 income distributions must support ordinary income or the business must pass a liquidity/solvency test</t>
  </si>
  <si>
    <t>Total All Monthly Income Less Deductions:</t>
  </si>
  <si>
    <r>
      <t xml:space="preserve"> Residual Income </t>
    </r>
    <r>
      <rPr>
        <b/>
        <sz val="10"/>
        <color theme="1"/>
        <rFont val="Calibri"/>
        <family val="2"/>
        <scheme val="minor"/>
      </rPr>
      <t>(Total Monthly Income Less Monthly Obligations):</t>
    </r>
  </si>
  <si>
    <r>
      <t>Total Monthly Income</t>
    </r>
    <r>
      <rPr>
        <b/>
        <sz val="10"/>
        <color theme="1"/>
        <rFont val="Calibri"/>
        <family val="2"/>
        <scheme val="minor"/>
      </rPr>
      <t xml:space="preserve"> (Income Less Deductions)</t>
    </r>
    <r>
      <rPr>
        <b/>
        <sz val="11"/>
        <color theme="1"/>
        <rFont val="Calibri"/>
        <family val="2"/>
        <scheme val="minor"/>
      </rPr>
      <t>:</t>
    </r>
  </si>
  <si>
    <r>
      <t>Deductions</t>
    </r>
    <r>
      <rPr>
        <b/>
        <vertAlign val="superscript"/>
        <sz val="10"/>
        <color theme="1"/>
        <rFont val="Calibri"/>
        <family val="2"/>
        <scheme val="minor"/>
      </rPr>
      <t>1,2</t>
    </r>
  </si>
  <si>
    <r>
      <t xml:space="preserve">Non-Taxable Income </t>
    </r>
    <r>
      <rPr>
        <b/>
        <sz val="8.5"/>
        <color theme="1"/>
        <rFont val="Calibri"/>
        <family val="2"/>
        <scheme val="minor"/>
      </rPr>
      <t>(Specify</t>
    </r>
    <r>
      <rPr>
        <b/>
        <sz val="10"/>
        <color theme="1"/>
        <rFont val="Calibri"/>
        <family val="2"/>
        <scheme val="minor"/>
      </rPr>
      <t>)</t>
    </r>
    <r>
      <rPr>
        <b/>
        <vertAlign val="superscript"/>
        <sz val="10"/>
        <color theme="1"/>
        <rFont val="Calibri"/>
        <family val="2"/>
        <scheme val="minor"/>
      </rPr>
      <t>3</t>
    </r>
    <r>
      <rPr>
        <b/>
        <sz val="10"/>
        <color theme="1"/>
        <rFont val="Calibri"/>
        <family val="2"/>
        <scheme val="minor"/>
      </rPr>
      <t>:</t>
    </r>
  </si>
  <si>
    <r>
      <t xml:space="preserve">Monthly Obligations </t>
    </r>
    <r>
      <rPr>
        <b/>
        <sz val="10"/>
        <color theme="1"/>
        <rFont val="Calibri"/>
        <family val="2"/>
        <scheme val="minor"/>
      </rPr>
      <t>(Total Debts All Borrowers)</t>
    </r>
    <r>
      <rPr>
        <b/>
        <vertAlign val="superscript"/>
        <sz val="10"/>
        <color theme="1"/>
        <rFont val="Calibri"/>
        <family val="2"/>
        <scheme val="minor"/>
      </rPr>
      <t>2</t>
    </r>
    <r>
      <rPr>
        <b/>
        <sz val="11"/>
        <color theme="1"/>
        <rFont val="Calibri"/>
        <family val="2"/>
        <scheme val="minor"/>
      </rPr>
      <t>:</t>
    </r>
  </si>
  <si>
    <t>1 For self-employed borrowers, double the SSI and Medicare deductions</t>
  </si>
  <si>
    <t xml:space="preserve">Footnotes: </t>
  </si>
  <si>
    <t>3 Non-taxable income cannot be grossed up for residual income evaluation</t>
  </si>
  <si>
    <t xml:space="preserve">2 If using RIE as compensating factor for FHA, be sure to follow FHA requirements per 4000.1 in regards to included deductions and obligations.  However, PRMG requires that all debts on credit report must also be included in total obligations, including contingent liabilities, installment debt with less than 10 months and collection accounts. </t>
  </si>
  <si>
    <t>Property Address:</t>
  </si>
  <si>
    <t>Most Recent Tax Filing Year:</t>
  </si>
  <si>
    <t>Prior Tax Filing Year:</t>
  </si>
  <si>
    <t>Must always use the above calculation when the rental property is claimed on the Schedule E.</t>
  </si>
  <si>
    <t>Summary</t>
  </si>
  <si>
    <t>Income/Loss</t>
  </si>
  <si>
    <t>Average Rental Income:</t>
  </si>
  <si>
    <t>Months Included in Rental Income:</t>
  </si>
  <si>
    <t>Warning, if rental income is</t>
  </si>
  <si>
    <t>declining, underwriter may</t>
  </si>
  <si>
    <t>not be able to use income</t>
  </si>
  <si>
    <t>for qualifying purposes</t>
  </si>
  <si>
    <t>One Time Expense</t>
  </si>
  <si>
    <t>Simple Net Rental Calculator for Loan Officers and Processors – Not for use in Underwriting</t>
  </si>
  <si>
    <r>
      <t xml:space="preserve">Must always use the above calculation when the current property taxes and insurance are different than the amounts claimed on the Schedule E </t>
    </r>
    <r>
      <rPr>
        <b/>
        <sz val="8"/>
        <rFont val="Calibri"/>
        <family val="2"/>
        <scheme val="minor"/>
      </rPr>
      <t>OR</t>
    </r>
    <r>
      <rPr>
        <sz val="8"/>
        <rFont val="Calibri"/>
        <family val="2"/>
        <scheme val="minor"/>
      </rPr>
      <t xml:space="preserve"> if mortgage interest was claimed on the Schedule E when you have verified that the property is now free and clear.
</t>
    </r>
    <r>
      <rPr>
        <b/>
        <sz val="8"/>
        <rFont val="Calibri"/>
        <family val="2"/>
        <scheme val="minor"/>
      </rPr>
      <t xml:space="preserve">Option: </t>
    </r>
    <r>
      <rPr>
        <sz val="8"/>
        <rFont val="Calibri"/>
        <family val="2"/>
        <scheme val="minor"/>
      </rPr>
      <t xml:space="preserve">If the current taxes and insurance are the same as the amounts claimed on the prior year’s Schedule E and proof is included in the file, then simply use bottom line 21 and add back line 18 (depreciation)
</t>
    </r>
  </si>
  <si>
    <t>Number of Months:</t>
  </si>
  <si>
    <t>Zip</t>
  </si>
  <si>
    <r>
      <t>Federal Income Tax</t>
    </r>
    <r>
      <rPr>
        <b/>
        <vertAlign val="superscript"/>
        <sz val="10"/>
        <color theme="1"/>
        <rFont val="Calibri"/>
        <family val="2"/>
        <scheme val="minor"/>
      </rPr>
      <t>4</t>
    </r>
    <r>
      <rPr>
        <b/>
        <sz val="10"/>
        <color theme="1"/>
        <rFont val="Calibri"/>
        <family val="2"/>
        <scheme val="minor"/>
      </rPr>
      <t>:</t>
    </r>
  </si>
  <si>
    <r>
      <t>State Income Tax</t>
    </r>
    <r>
      <rPr>
        <b/>
        <vertAlign val="superscript"/>
        <sz val="10"/>
        <color theme="1"/>
        <rFont val="Calibri"/>
        <family val="2"/>
        <scheme val="minor"/>
      </rPr>
      <t>4</t>
    </r>
    <r>
      <rPr>
        <b/>
        <sz val="10"/>
        <color theme="1"/>
        <rFont val="Calibri"/>
        <family val="2"/>
        <scheme val="minor"/>
      </rPr>
      <t>:</t>
    </r>
  </si>
  <si>
    <r>
      <t>Retirement or Social Security</t>
    </r>
    <r>
      <rPr>
        <b/>
        <vertAlign val="superscript"/>
        <sz val="10"/>
        <color theme="1"/>
        <rFont val="Calibri"/>
        <family val="2"/>
        <scheme val="minor"/>
      </rPr>
      <t>4</t>
    </r>
    <r>
      <rPr>
        <b/>
        <sz val="10"/>
        <color theme="1"/>
        <rFont val="Calibri"/>
        <family val="2"/>
        <scheme val="minor"/>
      </rPr>
      <t>:</t>
    </r>
  </si>
  <si>
    <t>4 FHA must use actual figures from paystubs or returns, may not use websites to determine  tax information, see below for FHA Tax Percentage Calculator</t>
  </si>
  <si>
    <t>FHA Tax Percentage Calculator</t>
  </si>
  <si>
    <t>Borrower 1:</t>
  </si>
  <si>
    <t>Total Income from 1040:</t>
  </si>
  <si>
    <t>% of Federal Income Taxed:</t>
  </si>
  <si>
    <t>Total Income from State Return:</t>
  </si>
  <si>
    <t>% of State Income Taxed:</t>
  </si>
  <si>
    <t>Calculated Federal Tax:</t>
  </si>
  <si>
    <t>Total State Tax Paid for Tax Year:</t>
  </si>
  <si>
    <t>Total Federal Tax Paid for Tax Year:</t>
  </si>
  <si>
    <t>Calculated Monthly Amounts</t>
  </si>
  <si>
    <t>Underwriter Must Verify</t>
  </si>
  <si>
    <t>Borrower 4:</t>
  </si>
  <si>
    <t>Borrower 3:</t>
  </si>
  <si>
    <t>Borrower 2:</t>
  </si>
  <si>
    <t>Net Rental Income Calculator - For LOs and Processors</t>
  </si>
  <si>
    <t>SS+Medicare (7.65%):</t>
  </si>
  <si>
    <t>Calculated StateTax:</t>
  </si>
  <si>
    <t>Monthly Income (from table above):</t>
  </si>
  <si>
    <t>If rental income is declining  and only most recent tax year 
will be used (for instance due to market conditions), enter "X" here:</t>
  </si>
  <si>
    <t>For either ratio, a result of one or greater is generally sufficient to confirm adequate business liquidity to support the withdrawal of earnings.</t>
  </si>
  <si>
    <t xml:space="preserve">• The Quick Ratio (also known as the Acid Test Ratio) is appropriate for businesses that rely heavily on inventory to generate income. This test excludes inventory from current assets in calculating the proportion of current assets available to meet current liabilities.
Quick Ratio = (current assets — inventory) ÷ current liabilities
</t>
  </si>
  <si>
    <t xml:space="preserve">•The Current Ratio (also known as the Working Capital Ratio) may be more appropriate for businesses not relying on inventory to generate income.
Current Ratio = current assets ÷ current liabilities
</t>
  </si>
  <si>
    <t>-If the Schedule K-1 does not reflect a documented, stable history, then the lender must confirm adequate business liquidity, as discussed below. If business tax returns are required, then the lender must consider the type of business structure and analyze the business returns, according to the requirements described in  B3-3.2-01, Underwriting Factors and Documentation for a Self-Employed Borrower (06/28/2016). The lender may use discretion in selecting the method to confirm that the business has adequate liquidity to support the withdrawal of earnings. When business tax returns are provided, for example, the lender may calculate a ratio using a generally accepted formula that measures business liquidity by deriving the proportion of current assets available to meet current liabilities. It is important that the lender select a business liquidity formula based on how the business operates. For example:</t>
  </si>
  <si>
    <t>• The Quick Ratio (also known as the Acid Test Ratio) is appropriate for businesses that rely heavily on inventory to generate income. This test excludes inventory from current assets in calculating the proportion of current assets available to meet current liabilities.
Quick Ratio = (current assets — inventory) ÷ current liabilities</t>
  </si>
  <si>
    <t>•The Current Ratio (also known as the Working Capital Ratio) may be more appropriate for businesses not relying on inventory to generate income.
Current Ratio = current assets ÷ current liabilities</t>
  </si>
  <si>
    <t>A self-employed borrower’s share of Partnership or S Corporation earnings may be considered provided that
- the borrower can document ownership share (for example, the Schedule K-1);
- the business has adequate liquidity to support the withdrawal of earnings.</t>
  </si>
  <si>
    <t>https://www.irs.gov/pub/irs-drop/n-16-79.pdf</t>
  </si>
  <si>
    <t>Schedule L - Assets</t>
  </si>
  <si>
    <t>Schedule L - Liabilities</t>
  </si>
  <si>
    <t>Cash</t>
  </si>
  <si>
    <t>Line 1, Column d</t>
  </si>
  <si>
    <t>Trade Notes and Account Receivable</t>
  </si>
  <si>
    <t>Line 2b, Column d</t>
  </si>
  <si>
    <t>Accounts Payable</t>
  </si>
  <si>
    <t>Line 16, Column d</t>
  </si>
  <si>
    <t>Mortgage notes bond payable less than one year</t>
  </si>
  <si>
    <t>Line 17, Column d</t>
  </si>
  <si>
    <t>Other Current Liabilities</t>
  </si>
  <si>
    <t>Line 18, Column d</t>
  </si>
  <si>
    <t>Total Current Liabilities</t>
  </si>
  <si>
    <t>Line 3, Column d</t>
  </si>
  <si>
    <t>Total Current Assets</t>
  </si>
  <si>
    <t>Combine Lines 16 through 18, Column d</t>
  </si>
  <si>
    <t>Combine Lines 1 through 3, Column d</t>
  </si>
  <si>
    <t>Current Ratio</t>
  </si>
  <si>
    <t>Quick Ratio</t>
  </si>
  <si>
    <t>Liquidity Worksheet</t>
  </si>
  <si>
    <t>From Fannie Mae's Seller Guide:</t>
  </si>
  <si>
    <t>From Freddie Mac's Seller Guide:</t>
  </si>
  <si>
    <t>The lender may use discretion in selecting the method to confirm that the business has adequate liquidity to support the withdrawal of earnings. When business tax returns are provided, for example, the lender may calculate a ratio using a generally accepted formula that measures business liquidity by deriving the proportion of current assets available to meet current liabilities.
It is important that the lender select a business liquidity formula based on how the business operates. For example:
•The Quick Ratio (also known as the Acid Test Ratio) is appropriate for businesses that rely heavily on inventory to generate income. This test excludes inventory from current assets in calculating the proportion of current assets available to meet current liabilities.
Quick Ratio = (current assets — inventory) ÷ current liabilities
•The Current Ratio (also known as the Working Capital Ratio) may be more appropriate for businesses not relying on inventory to generate income.
Current Ratio = current assets ÷ current liabilities
For either ratio, a result of one or greater is generally sufficient to confirm adequate business liquidity to support the withdrawal of earnings.</t>
  </si>
  <si>
    <t xml:space="preserve">The Seller's analysis of the business must support that the business has sufficient liquidity and is financially capable of producing stable monthly income for the Borrower. 
•The analysis must include a review of the business tax returns
•The Seller's review must include, at a minimum, an analysis of gross receipts or sales, cost of goods sold and gross profits. All should be typical for the type of business and reflect consistent year over year trends. In addition, the business expenses should be reasonable for the type of business activity and level of business income. Business tenure should be considered.
•The Seller may determine that review and analysis of the business financial statements, business asset statements, and in the case of Partnerships and S corporations, an analysis of the historical cash distributions, is necessary to establish the financial and liquidity standing of the business. In addition, the Seller may calculate and consider the liquidity ratios of the business using generally accepted accounting practices when analyzing the liquidity of the business.
Use of business income reported on the Borrower's federal individual income tax returns
•For sole proprietorships, stable monthly income must be based on the income reported on Schedule C of the Borrower's federal individual income tax returns
•For Partnerships and S corporations, stable monthly income may be based on the Borrower's proportionate share of income (e.g., ordinary income, guaranteed payments) carried from the Form 1065 or 1120 S, through the Schedule K-1 and onto the Borrower's federal individual income tax returns. Although cash distributions reported on the Schedule K-1 may not be used as qualifying income, they may be used to establish business liquidity and access to business funds, provided they are reasonably consistent with the ordinary income. 
•For S corporations and corporations, stable monthly income may be based on the income reported on the Borrower's W-2 from the business. The corporate tax returns and Form 1125-E if applicable, must be reviewed for confirmation of the Borrower's W-2 income from the business. </t>
  </si>
  <si>
    <r>
      <rPr>
        <b/>
        <i/>
        <sz val="10"/>
        <color rgb="FFFF0000"/>
        <rFont val="Arial"/>
        <family val="2"/>
      </rPr>
      <t>Important:</t>
    </r>
    <r>
      <rPr>
        <i/>
        <sz val="10"/>
        <color rgb="FFFF0000"/>
        <rFont val="Arial"/>
        <family val="2"/>
      </rPr>
      <t xml:space="preserve">  In order to calculate a ratio there must be a value in the Liabilities section (as you can’t divide a number by 0).  You must enter a value in the Liabilities section to generate an accurate ratio.</t>
    </r>
  </si>
  <si>
    <t>*See below for Fannie Mae and Freddie Mac Seller Guide Requirements!</t>
  </si>
  <si>
    <t>The Quick Ratio (also known as the Acid Test Ratio) is appropriate for businesses that rely heavily on inventory to generate income. This test excludes inventory from current assets in calculating the proportion of current assets available to meet current liabilities.</t>
  </si>
  <si>
    <t>The Current Ratio (also known as the Working Capital Ratio) may be more appropriate for businesses not relying on inventory to generate income.</t>
  </si>
  <si>
    <r>
      <t xml:space="preserve">Inventories </t>
    </r>
    <r>
      <rPr>
        <b/>
        <sz val="8"/>
        <rFont val="Arial"/>
        <family val="2"/>
      </rPr>
      <t>* See Agency requirements below !</t>
    </r>
  </si>
  <si>
    <r>
      <t xml:space="preserve">Monthly Obligations </t>
    </r>
    <r>
      <rPr>
        <b/>
        <sz val="10"/>
        <color theme="1"/>
        <rFont val="Calibri"/>
        <family val="2"/>
        <scheme val="minor"/>
      </rPr>
      <t>(Total Debts All Borrowers)</t>
    </r>
    <r>
      <rPr>
        <b/>
        <sz val="11"/>
        <color theme="1"/>
        <rFont val="Calibri"/>
        <family val="2"/>
        <scheme val="minor"/>
      </rPr>
      <t>:</t>
    </r>
  </si>
  <si>
    <t>RESIDUAL INCOME EVALUATION - REBUTTABLE PRESUMPTION</t>
  </si>
  <si>
    <t>Revised 06/14/17</t>
  </si>
  <si>
    <r>
      <t xml:space="preserve">RESIDUAL INCOME EVALUATION FOR FHA/VA - INCLUDES </t>
    </r>
    <r>
      <rPr>
        <b/>
        <u/>
        <sz val="12"/>
        <color theme="1"/>
        <rFont val="Calibri"/>
        <family val="2"/>
        <scheme val="minor"/>
      </rPr>
      <t>ALL</t>
    </r>
    <r>
      <rPr>
        <b/>
        <sz val="12"/>
        <color theme="1"/>
        <rFont val="Calibri"/>
        <family val="2"/>
        <scheme val="minor"/>
      </rPr>
      <t xml:space="preserve"> BORROWERS' INCOME AND DEBT TOTALS</t>
    </r>
  </si>
  <si>
    <r>
      <t xml:space="preserve">PRMG Residual Income Evaluation (RIE) Worksheet </t>
    </r>
    <r>
      <rPr>
        <b/>
        <sz val="18"/>
        <color theme="9" tint="-0.249977111117893"/>
        <rFont val="Calibri"/>
        <family val="2"/>
        <scheme val="minor"/>
      </rPr>
      <t>for FHA/VA</t>
    </r>
  </si>
  <si>
    <t>TOTAL INCOME</t>
  </si>
  <si>
    <t>Total Self-Employed Income (used for Qualifying):</t>
  </si>
  <si>
    <t>Total Non-Taxable Income:</t>
  </si>
  <si>
    <t>Total Other Income:</t>
  </si>
  <si>
    <t>Total Gross Wages:</t>
  </si>
  <si>
    <t>Enter TOTAL for all Borrowers Here &gt;</t>
  </si>
  <si>
    <r>
      <t xml:space="preserve">PRMG Residual Income Evaluation (RIE) Worksheet for 
</t>
    </r>
    <r>
      <rPr>
        <b/>
        <sz val="18"/>
        <color theme="9" tint="-0.249977111117893"/>
        <rFont val="Calibri"/>
        <family val="2"/>
        <scheme val="minor"/>
      </rPr>
      <t>Rebuttable Presumption Only</t>
    </r>
  </si>
  <si>
    <t>Income Calculations</t>
  </si>
  <si>
    <t>(Schedule Analysis Method)</t>
  </si>
  <si>
    <t>2.    Schedule B – Interest and Ordinary Dividends</t>
  </si>
  <si>
    <t>5.    Schedule D – Capital Gains and Losses (Chapter 5305)</t>
  </si>
  <si>
    <t>Recurring capital  gains  and/or losses</t>
  </si>
  <si>
    <t>7.    Schedule F – Profit or Loss from Farming (Chapter 5304)</t>
  </si>
  <si>
    <t>Combined total from IRS Form 1040</t>
  </si>
  <si>
    <t>8.   Partnership Income (Refer to Chapter 5304)</t>
  </si>
  <si>
    <t>I. Income Calculations from IRS Form 1040</t>
  </si>
  <si>
    <t xml:space="preserve">1. W-2 Income from self-employment (reported on IRS Forms 1040 and 1120 or 1120S) </t>
  </si>
  <si>
    <t>Name of business:</t>
  </si>
  <si>
    <r>
      <t>IRS Form 1040, Line 7 (Section 5304.1(d))</t>
    </r>
    <r>
      <rPr>
        <vertAlign val="superscript"/>
        <sz val="10"/>
        <rFont val="Arial"/>
        <family val="2"/>
      </rPr>
      <t>1</t>
    </r>
  </si>
  <si>
    <r>
      <rPr>
        <vertAlign val="superscript"/>
        <sz val="9"/>
        <color theme="1"/>
        <rFont val="Calibri"/>
        <family val="2"/>
        <scheme val="minor"/>
      </rPr>
      <t>1</t>
    </r>
    <r>
      <rPr>
        <sz val="9"/>
        <color theme="1"/>
        <rFont val="Calibri"/>
        <family val="2"/>
        <scheme val="minor"/>
      </rPr>
      <t>Validate with business  returns  and IRS Form 1125-E,  Compensation of Officers, as applicable</t>
    </r>
  </si>
  <si>
    <t>Subtotal of W-2 income from self-employment</t>
  </si>
  <si>
    <t>Recurring interest income (Chapter 5305)</t>
  </si>
  <si>
    <t>Recurring dividend income (Chapter 5305)</t>
  </si>
  <si>
    <t>Dividend income from self-employment reported on IRS Form 1120</t>
  </si>
  <si>
    <t>Subtotal of dividends and interest</t>
  </si>
  <si>
    <t>3.    Schedule C – Profit or Loss from Business (Sole Proprietorship) (Chapter 5304)</t>
  </si>
  <si>
    <t>Name of business #1:</t>
  </si>
  <si>
    <t>Net profit or loss</t>
  </si>
  <si>
    <t>Meals and entertainment exclusion</t>
  </si>
  <si>
    <t>Amortization or casualty loss</t>
  </si>
  <si>
    <t>Business use of home</t>
  </si>
  <si>
    <t>Subtotal from Schedule C, Business #1</t>
  </si>
  <si>
    <t>Non-recurring other income or loss, or expenses</t>
  </si>
  <si>
    <t>4.    Schedule C – Profit or Loss from Business (Sole Proprietorship) (Chapter 5304)</t>
  </si>
  <si>
    <t>Name of business #2:</t>
  </si>
  <si>
    <t>Subtotal from Schedule C, Business #2</t>
  </si>
  <si>
    <t>Subtotal from Schedule D, capital  gains  and  losses</t>
  </si>
  <si>
    <t>Royalties received</t>
  </si>
  <si>
    <t>Total expenses</t>
  </si>
  <si>
    <t>Subtotal Schedule E, from royalties</t>
  </si>
  <si>
    <r>
      <t>6.    Schedule E</t>
    </r>
    <r>
      <rPr>
        <b/>
        <vertAlign val="superscript"/>
        <sz val="11"/>
        <color theme="1"/>
        <rFont val="Calibri"/>
        <family val="2"/>
        <scheme val="minor"/>
      </rPr>
      <t>1</t>
    </r>
    <r>
      <rPr>
        <b/>
        <sz val="11"/>
        <color theme="1"/>
        <rFont val="Calibri"/>
        <family val="2"/>
        <scheme val="minor"/>
      </rPr>
      <t xml:space="preserve">  – Supplemental Income or Loss (Royalties) (Chapter 5305)</t>
    </r>
  </si>
  <si>
    <r>
      <rPr>
        <vertAlign val="superscript"/>
        <sz val="10"/>
        <rFont val="Arial"/>
        <family val="2"/>
      </rPr>
      <t>1</t>
    </r>
    <r>
      <rPr>
        <sz val="10"/>
        <rFont val="Arial"/>
        <family val="2"/>
      </rPr>
      <t>Refer to Form 92 for net rental income calculations using IRS Schedule E</t>
    </r>
  </si>
  <si>
    <t>Non-taxable portion of recurring cooperative and CCC payments</t>
  </si>
  <si>
    <t>Non-recurring other income or loss</t>
  </si>
  <si>
    <t>Amortization/Casualty loss/Depletion</t>
  </si>
  <si>
    <t>Subtotal from Schedule F, farming</t>
  </si>
  <si>
    <t>Gross Rental Income</t>
  </si>
  <si>
    <t>Tax Year :</t>
  </si>
  <si>
    <t>Monthly Rental Income or (Loss)</t>
  </si>
  <si>
    <t>&lt; Enter as Positive</t>
  </si>
  <si>
    <r>
      <t xml:space="preserve">&lt; Enter </t>
    </r>
    <r>
      <rPr>
        <b/>
        <u/>
        <sz val="10"/>
        <color rgb="FFFF0000"/>
        <rFont val="Calibri"/>
        <family val="2"/>
        <scheme val="minor"/>
      </rPr>
      <t>Loss</t>
    </r>
    <r>
      <rPr>
        <sz val="10"/>
        <color rgb="FFFF0000"/>
        <rFont val="Calibri"/>
        <family val="2"/>
        <scheme val="minor"/>
      </rPr>
      <t xml:space="preserve"> as Negative</t>
    </r>
  </si>
  <si>
    <t>Income (+) or Loss (-) (Line 21 - Schedule E)</t>
  </si>
  <si>
    <t>+ Depreciation (Line 18 - Schedule E)</t>
  </si>
  <si>
    <t>-  Monthly Net Rental Income must be added to the borrower's total monthly income</t>
  </si>
  <si>
    <t>-  Monthly Net Rental Loss must be added to the borrower's total monthly obligations/debt</t>
  </si>
  <si>
    <t>Revised 10/20/17</t>
  </si>
  <si>
    <t xml:space="preserve">-  May not consider rental income from any property being vacated by the borrower, unless all requirements </t>
  </si>
  <si>
    <t>for Current Properties Being Converted to Investment Properties are met</t>
  </si>
  <si>
    <t>Property Address #1:</t>
  </si>
  <si>
    <t>Property Address #2:</t>
  </si>
  <si>
    <t>Rental Income Calculations (requires 1040s and Schedule E)</t>
  </si>
  <si>
    <r>
      <t xml:space="preserve">-  Cannot use lease agreements for rental income unless property was </t>
    </r>
    <r>
      <rPr>
        <u/>
        <sz val="10"/>
        <color indexed="8"/>
        <rFont val="Calibri"/>
        <family val="2"/>
        <scheme val="minor"/>
      </rPr>
      <t>not</t>
    </r>
    <r>
      <rPr>
        <sz val="10"/>
        <rFont val="Calibri"/>
        <family val="2"/>
        <scheme val="minor"/>
      </rPr>
      <t xml:space="preserve"> claimed on Schedule E due to property being </t>
    </r>
  </si>
  <si>
    <t>purchased after last tax filing (proof required as to date of purchase) - Do not use this worksheet when using lease agreements</t>
  </si>
  <si>
    <t>Property #1 - 24 Month Average :</t>
  </si>
  <si>
    <t>Property #2 - 24 Month Average :</t>
  </si>
  <si>
    <t>-  Obtain most recent 2 years tax returns with all schedules including Schedule E</t>
  </si>
  <si>
    <t>-  Borrowers must  still own all properties on Schedule E to use this worksheet</t>
  </si>
  <si>
    <t>Number of Months in Service:</t>
  </si>
  <si>
    <t>Not for use with Fannie Mae/Freddie Mac/VA products!</t>
  </si>
  <si>
    <t>Refer to 4000.1.II.A.4.c.xii.(I).(3) (TOTAL) or 4000.1.II.A.5.b.xii.(I).(3) (Manual)</t>
  </si>
  <si>
    <r>
      <rPr>
        <b/>
        <u/>
        <sz val="18"/>
        <rFont val="Calibri"/>
        <family val="2"/>
        <scheme val="minor"/>
      </rPr>
      <t>FHA</t>
    </r>
    <r>
      <rPr>
        <b/>
        <sz val="18"/>
        <rFont val="Calibri"/>
        <family val="2"/>
        <scheme val="minor"/>
      </rPr>
      <t xml:space="preserve"> Rental Income Calculation Worksheet 
</t>
    </r>
    <r>
      <rPr>
        <sz val="10"/>
        <rFont val="Arial"/>
        <family val="2"/>
      </rPr>
      <t/>
    </r>
  </si>
  <si>
    <t>Subtotal from Schedule K-1 (IRSForm 1065)</t>
  </si>
  <si>
    <t>Guaranteed Payments</t>
  </si>
  <si>
    <t>Ordinary Business Income or Loss</t>
  </si>
  <si>
    <t>Partnership Income from Form 1065</t>
  </si>
  <si>
    <t>Depreciation (IRS Form 1065)</t>
  </si>
  <si>
    <t>Depreciation (IRS Form 8825) (Guide Section 5304.1(d))</t>
  </si>
  <si>
    <t>Mortgage, Notes, Bonds Payable in Less than One Year (Section 5304.1(d))</t>
  </si>
  <si>
    <t>Travel and entertainment exclusion</t>
  </si>
  <si>
    <t>Subtotal prior to application of ownership interest percentage</t>
  </si>
  <si>
    <t>Subtotal from IRS 1065</t>
  </si>
  <si>
    <t>Combined Subtotal from Partnership</t>
  </si>
  <si>
    <t>II. Income Calculations from IRS Schedule K-1 and IRS Form 1065</t>
  </si>
  <si>
    <t>III. Income Calculations from IRS Schedule K-1 and IRS Form 1120S</t>
  </si>
  <si>
    <t>9.   S Corporation Income (Refer to Chapter 5304)</t>
  </si>
  <si>
    <t>S-Corporation Schedule K-1 (IRS Form 1120S)</t>
  </si>
  <si>
    <t>Net Rental real estate income or loss</t>
  </si>
  <si>
    <t>Subtotal from Schedule K-1 (IRS Form 1120S)</t>
  </si>
  <si>
    <t>S-Corporation Income form IRS Form 1120S</t>
  </si>
  <si>
    <t>Depreciation (IRS Form 1120S)</t>
  </si>
  <si>
    <t>Multiply Total by Percentage of Ownership (on Schedule K-1)</t>
  </si>
  <si>
    <t>Combined Subtotal from S corporation</t>
  </si>
  <si>
    <t>IV. Income Calculations from IRS Form 1120</t>
  </si>
  <si>
    <t>10.   Corporation Income (Refer to Chapter 5304)</t>
  </si>
  <si>
    <t>Corporate Income IRS Form 1120</t>
  </si>
  <si>
    <t>Multiply Total by Percentage of Ownership</t>
  </si>
  <si>
    <t>Combined Subtotal from corporation</t>
  </si>
  <si>
    <t>IRS 1040 (Chapters 5304 and 5305)</t>
  </si>
  <si>
    <t>Subtotal from Schedule B – Interest and Ordinary Dividends</t>
  </si>
  <si>
    <t>Subtotal from Schedule C – Profit or Loss from Business (Sole Proprietorship)</t>
  </si>
  <si>
    <t xml:space="preserve">Business Name: </t>
  </si>
  <si>
    <t xml:space="preserve">Business #1 Name: </t>
  </si>
  <si>
    <t xml:space="preserve">Business #2 Name: </t>
  </si>
  <si>
    <t>Subtotal from Schedule D – Capital Gains and Losses</t>
  </si>
  <si>
    <t>Subtotal from Schedule E – Supplemental Income or Loss (Royalties)</t>
  </si>
  <si>
    <t>Subtotal from Schedule F – Profit or Loss from Farming</t>
  </si>
  <si>
    <t>Partnership Income (Chapter 5304)</t>
  </si>
  <si>
    <t>Subtotal from Schedule K-1 (IRS Form 1065)</t>
  </si>
  <si>
    <t>Subtotal from IRS Form 1065</t>
  </si>
  <si>
    <t>Combined subtotal from Partnership</t>
  </si>
  <si>
    <t>V. SUMMARY OF INCOME FROM SELF-EMPLOYMENT</t>
  </si>
  <si>
    <t>S Corporation Income (Chapter 5304)</t>
  </si>
  <si>
    <t>Subtotal from IRS Form 1120S</t>
  </si>
  <si>
    <t>Combined subtotal from S corporation</t>
  </si>
  <si>
    <t>Corporate Income from IRS Form 1120 (Chapter 5304)</t>
  </si>
  <si>
    <t>Subtotal from IRS Form 1120</t>
  </si>
  <si>
    <t>Combined subtotal from corporation</t>
  </si>
  <si>
    <t>Calculation of stable monthly income</t>
  </si>
  <si>
    <t>Sum of combined subtotals</t>
  </si>
  <si>
    <t>Divided by Total Number of Months:</t>
  </si>
  <si>
    <r>
      <t>Total stable monthly income</t>
    </r>
    <r>
      <rPr>
        <b/>
        <vertAlign val="superscript"/>
        <sz val="11"/>
        <rFont val="Arial"/>
        <family val="2"/>
      </rPr>
      <t>2</t>
    </r>
  </si>
  <si>
    <r>
      <rPr>
        <vertAlign val="superscript"/>
        <sz val="9"/>
        <rFont val="Arial"/>
        <family val="2"/>
      </rPr>
      <t>1</t>
    </r>
    <r>
      <rPr>
        <sz val="9"/>
        <rFont val="Arial"/>
        <family val="2"/>
      </rPr>
      <t xml:space="preserve"> Manual input: The Seller must determine the appropriate amount of income to use based on the requirements and guidance for the analysis and treatment of income for self-employed Borrowers as described in Chapters 5304 and 5305
</t>
    </r>
    <r>
      <rPr>
        <vertAlign val="superscript"/>
        <sz val="9"/>
        <rFont val="Arial"/>
        <family val="2"/>
      </rPr>
      <t>2</t>
    </r>
    <r>
      <rPr>
        <sz val="9"/>
        <rFont val="Arial"/>
        <family val="2"/>
      </rPr>
      <t>The Seller must determine that the total stable monthly income meets the requirements and guidance for the determination of stable monthly income in Topic 5300.</t>
    </r>
  </si>
  <si>
    <t>Revised F91-7 08/09/17 eff 02/09/18</t>
  </si>
  <si>
    <t>Percentage</t>
  </si>
  <si>
    <t>Subtotal from IRS 1120S</t>
  </si>
  <si>
    <r>
      <t>Total income used to determine stable monthly income</t>
    </r>
    <r>
      <rPr>
        <b/>
        <vertAlign val="superscript"/>
        <sz val="10"/>
        <rFont val="Arial"/>
        <family val="2"/>
      </rPr>
      <t>1</t>
    </r>
  </si>
  <si>
    <t>Bus5</t>
  </si>
  <si>
    <t>Form 92</t>
  </si>
  <si>
    <t>Net Rental Income Calculations – Schedule E</t>
  </si>
  <si>
    <t>Form 92 is to be used to document the Seller’s calculation of net rental income from Schedule E. This form is a tool to help the Seller calculate the net rental income from Schedule E; the Seller’s calculations must be based on the requirements and guidance for the determination of stable monthly income in Guide Chapter 5306. This form does not replace the requirements and guidance for the analysis and treatment of rental income as described in Chapter 5306.</t>
  </si>
  <si>
    <t>Revised 11/20/17</t>
  </si>
  <si>
    <t>I. Net Rental Income from Schedule E (Subject 2- to 4-unit Primary Residence)</t>
  </si>
  <si>
    <r>
      <t>SUBJECT 2- TO 4-UNIT PRIMARY RESIDENCE
NET RENTAL INCOME CALCULATION – SCHEDULE E</t>
    </r>
    <r>
      <rPr>
        <b/>
        <vertAlign val="superscript"/>
        <sz val="10"/>
        <color rgb="FF000000"/>
        <rFont val="Calibri"/>
        <family val="2"/>
        <scheme val="minor"/>
      </rPr>
      <t xml:space="preserve">1 </t>
    </r>
    <r>
      <rPr>
        <b/>
        <sz val="10"/>
        <color rgb="FF000000"/>
        <rFont val="Calibri"/>
        <family val="2"/>
        <scheme val="minor"/>
      </rPr>
      <t xml:space="preserve">
Refinance Transaction owned in the prior year(s)</t>
    </r>
  </si>
  <si>
    <t>Property Address #3:</t>
  </si>
  <si>
    <t>IRS 1040 Schedule E – Supplemental Income and Loss</t>
  </si>
  <si>
    <t>IRS 1040 Schedule E – 
Supplemental Income and Loss</t>
  </si>
  <si>
    <t>Rents received</t>
  </si>
  <si>
    <t>Less total expenses</t>
  </si>
  <si>
    <t>Depreciation and/or depletion</t>
  </si>
  <si>
    <t>One time losses (e.g., casualty loss) if documented</t>
  </si>
  <si>
    <t>Subtotals</t>
  </si>
  <si>
    <t>/</t>
  </si>
  <si>
    <t>Year:</t>
  </si>
  <si>
    <t>(no of months)</t>
  </si>
  <si>
    <t>Property Address #4:</t>
  </si>
  <si>
    <t>Property Address #5:</t>
  </si>
  <si>
    <t>Property Address #6:</t>
  </si>
  <si>
    <t>III. Net Rental Income from Schedule E (Non-subject investment property(s))</t>
  </si>
  <si>
    <r>
      <t>NON-SUBJECT INVESTMENT PROPERTY(S) 
NET RENTAL INCOME CALCULATION – SCHEDULE E</t>
    </r>
    <r>
      <rPr>
        <b/>
        <vertAlign val="superscript"/>
        <sz val="10"/>
        <rFont val="Calibri"/>
        <family val="2"/>
        <scheme val="minor"/>
      </rPr>
      <t>1,2</t>
    </r>
    <r>
      <rPr>
        <b/>
        <sz val="10"/>
        <rFont val="Calibri"/>
        <family val="2"/>
        <scheme val="minor"/>
      </rPr>
      <t xml:space="preserve">
 Refinance Transactions owned in the prior year(s)</t>
    </r>
  </si>
  <si>
    <r>
      <t>Insurance</t>
    </r>
    <r>
      <rPr>
        <vertAlign val="superscript"/>
        <sz val="10"/>
        <rFont val="Calibri"/>
        <family val="2"/>
        <scheme val="minor"/>
      </rPr>
      <t>4</t>
    </r>
  </si>
  <si>
    <r>
      <t>Mortgage interest paid to banks, etc.</t>
    </r>
    <r>
      <rPr>
        <vertAlign val="superscript"/>
        <sz val="10"/>
        <rFont val="Calibri"/>
        <family val="2"/>
        <scheme val="minor"/>
      </rPr>
      <t>4</t>
    </r>
  </si>
  <si>
    <r>
      <t>Taxes (real estate only)</t>
    </r>
    <r>
      <rPr>
        <vertAlign val="superscript"/>
        <sz val="10"/>
        <rFont val="Calibri"/>
        <family val="2"/>
        <scheme val="minor"/>
      </rPr>
      <t xml:space="preserve"> 4,5</t>
    </r>
  </si>
  <si>
    <r>
      <t xml:space="preserve">HOA dues (if specifically reported as an expense) </t>
    </r>
    <r>
      <rPr>
        <vertAlign val="superscript"/>
        <sz val="10"/>
        <rFont val="Calibri"/>
        <family val="2"/>
        <scheme val="minor"/>
      </rPr>
      <t>4</t>
    </r>
  </si>
  <si>
    <r>
      <rPr>
        <sz val="8"/>
        <color theme="0"/>
        <rFont val="Calibri"/>
        <family val="2"/>
        <scheme val="minor"/>
      </rPr>
      <t>a</t>
    </r>
    <r>
      <rPr>
        <vertAlign val="superscript"/>
        <sz val="8"/>
        <rFont val="Calibri"/>
        <family val="2"/>
        <scheme val="minor"/>
      </rPr>
      <t>7</t>
    </r>
  </si>
  <si>
    <r>
      <rPr>
        <b/>
        <sz val="10"/>
        <rFont val="Calibri"/>
        <family val="2"/>
        <scheme val="minor"/>
      </rPr>
      <t xml:space="preserve">Result: Net Rental Income </t>
    </r>
    <r>
      <rPr>
        <sz val="10"/>
        <rFont val="Calibri"/>
        <family val="2"/>
        <scheme val="minor"/>
      </rPr>
      <t xml:space="preserve">
(calculated to a monthly amount)</t>
    </r>
    <r>
      <rPr>
        <vertAlign val="superscript"/>
        <sz val="10"/>
        <rFont val="Calibri"/>
        <family val="2"/>
        <scheme val="minor"/>
      </rPr>
      <t>6</t>
    </r>
  </si>
  <si>
    <t>DTI Ratio Calculation for Multiple Non-Subject Investment Properties (Section 5306.1(d))</t>
  </si>
  <si>
    <t>Property</t>
  </si>
  <si>
    <t>Property #1</t>
  </si>
  <si>
    <t>Property #2</t>
  </si>
  <si>
    <t>Property #3</t>
  </si>
  <si>
    <t>Property #4</t>
  </si>
  <si>
    <t>Property #5</t>
  </si>
  <si>
    <t>Property #6</t>
  </si>
  <si>
    <t>Monthly Net Rental Income</t>
  </si>
  <si>
    <t>Result
(+) Positive / (-) Negative</t>
  </si>
  <si>
    <t>Less Monthly Payment Amount
(Section 5401.2(a)(7))</t>
  </si>
  <si>
    <t>Combined Result (positive, add to income; negative, add to liabilities)</t>
  </si>
  <si>
    <r>
      <t>Property Address</t>
    </r>
    <r>
      <rPr>
        <b/>
        <vertAlign val="superscript"/>
        <sz val="10"/>
        <rFont val="Calibri"/>
        <family val="2"/>
        <scheme val="minor"/>
      </rPr>
      <t>3</t>
    </r>
  </si>
  <si>
    <r>
      <rPr>
        <vertAlign val="superscript"/>
        <sz val="9"/>
        <rFont val="Calibri"/>
        <family val="2"/>
        <scheme val="minor"/>
      </rPr>
      <t>1</t>
    </r>
    <r>
      <rPr>
        <sz val="9"/>
        <rFont val="Calibri"/>
        <family val="2"/>
        <scheme val="minor"/>
      </rPr>
      <t xml:space="preserve"> Refer to Section 5306.1(c)(iii) for net rental Income calculation requirements
</t>
    </r>
    <r>
      <rPr>
        <vertAlign val="superscript"/>
        <sz val="9"/>
        <rFont val="Calibri"/>
        <family val="2"/>
        <scheme val="minor"/>
      </rPr>
      <t>2</t>
    </r>
    <r>
      <rPr>
        <sz val="9"/>
        <rFont val="Calibri"/>
        <family val="2"/>
        <scheme val="minor"/>
      </rPr>
      <t xml:space="preserve"> Refer to Chapter 5304 and Form 91 for the treatment of all rental real estate income or loss reported on IRS Form 8825, regardless of Borrower's percentage of ownership interest in the buisiness or whether the Borrower is personally obligated on the note
</t>
    </r>
    <r>
      <rPr>
        <vertAlign val="superscript"/>
        <sz val="9"/>
        <rFont val="Calibri"/>
        <family val="2"/>
        <scheme val="minor"/>
      </rPr>
      <t>3</t>
    </r>
    <r>
      <rPr>
        <sz val="9"/>
        <rFont val="Calibri"/>
        <family val="2"/>
        <scheme val="minor"/>
      </rPr>
      <t xml:space="preserve"> Review rental properties on Schedule E against Uniform Residential Loan Application("URLA"). If properties are on the tax return(s) but not on the URLA, provide evidence the Borrower no longer owns the property
</t>
    </r>
    <r>
      <rPr>
        <vertAlign val="superscript"/>
        <sz val="9"/>
        <rFont val="Calibri"/>
        <family val="2"/>
        <scheme val="minor"/>
      </rPr>
      <t>4</t>
    </r>
    <r>
      <rPr>
        <sz val="9"/>
        <rFont val="Calibri"/>
        <family val="2"/>
        <scheme val="minor"/>
      </rPr>
      <t xml:space="preserve"> This expense, if added back, must be included in the monthly payment amount used to establish the DTI ratio
</t>
    </r>
    <r>
      <rPr>
        <vertAlign val="superscript"/>
        <sz val="9"/>
        <rFont val="Calibri"/>
        <family val="2"/>
        <scheme val="minor"/>
      </rPr>
      <t>5</t>
    </r>
    <r>
      <rPr>
        <sz val="9"/>
        <rFont val="Calibri"/>
        <family val="2"/>
        <scheme val="minor"/>
      </rPr>
      <t xml:space="preserve">The taxes added back must represent only real estate taxes that are included in the monthly payment amount used to establish the DTI ratio
</t>
    </r>
    <r>
      <rPr>
        <vertAlign val="superscript"/>
        <sz val="9"/>
        <rFont val="Calibri"/>
        <family val="2"/>
        <scheme val="minor"/>
      </rPr>
      <t>6</t>
    </r>
    <r>
      <rPr>
        <b/>
        <sz val="9"/>
        <rFont val="Calibri"/>
        <family val="2"/>
        <scheme val="minor"/>
      </rPr>
      <t xml:space="preserve"> Establishing DTI ratio (Section 5306.1(d)):</t>
    </r>
    <r>
      <rPr>
        <sz val="9"/>
        <rFont val="Calibri"/>
        <family val="2"/>
        <scheme val="minor"/>
      </rPr>
      <t xml:space="preserve"> Subtract the monthly payment amount from the net rental income. For one property, if the result is positive, add it to the income; if the result is negative, add it to the monthly liabilities. For multiple properties, subtract the monthly payment amount from the net rental income for each property. Combine the results and if the combined result is positive, add it to the income; if the combined result is negative, add it to the monthly liabilities.
</t>
    </r>
    <r>
      <rPr>
        <vertAlign val="superscript"/>
        <sz val="9"/>
        <rFont val="Calibri"/>
        <family val="2"/>
        <scheme val="minor"/>
      </rPr>
      <t>7</t>
    </r>
    <r>
      <rPr>
        <b/>
        <sz val="9"/>
        <rFont val="Calibri"/>
        <family val="2"/>
        <scheme val="minor"/>
      </rPr>
      <t xml:space="preserve"> Net Rental Income</t>
    </r>
    <r>
      <rPr>
        <sz val="9"/>
        <rFont val="Calibri"/>
        <family val="2"/>
        <scheme val="minor"/>
      </rPr>
      <t xml:space="preserve"> = the sum of the subtotal(s) divided by the number of applicable months</t>
    </r>
  </si>
  <si>
    <r>
      <rPr>
        <vertAlign val="superscript"/>
        <sz val="9"/>
        <rFont val="Calibri"/>
        <family val="2"/>
        <scheme val="minor"/>
      </rPr>
      <t>1</t>
    </r>
    <r>
      <rPr>
        <sz val="9"/>
        <rFont val="Calibri"/>
        <family val="2"/>
        <scheme val="minor"/>
      </rPr>
      <t xml:space="preserve"> Refer to Section 5306.1(c)(iii) for net rental Income calculation requirements
</t>
    </r>
    <r>
      <rPr>
        <vertAlign val="superscript"/>
        <sz val="9"/>
        <rFont val="Calibri"/>
        <family val="2"/>
        <scheme val="minor"/>
      </rPr>
      <t>2</t>
    </r>
    <r>
      <rPr>
        <sz val="9"/>
        <rFont val="Calibri"/>
        <family val="2"/>
        <scheme val="minor"/>
      </rPr>
      <t xml:space="preserve"> Refer to Chapter 5304 and Form 91 for the treatment of all rental real estate income or loss reported on IRS Form 8825, regardless of Borrower's percentage of ownership interest in the buisiness or whether the Borrower is personally obligated on the note
</t>
    </r>
    <r>
      <rPr>
        <vertAlign val="superscript"/>
        <sz val="9"/>
        <rFont val="Calibri"/>
        <family val="2"/>
        <scheme val="minor"/>
      </rPr>
      <t>3</t>
    </r>
    <r>
      <rPr>
        <sz val="9"/>
        <rFont val="Calibri"/>
        <family val="2"/>
        <scheme val="minor"/>
      </rPr>
      <t xml:space="preserve"> Review rental properties on Schedule E against Uniform Residential Loan Application("URLA"). If properties are on the tax return(s) but not on the URLA, provide evidence the Borrower no longer owns the property
</t>
    </r>
    <r>
      <rPr>
        <vertAlign val="superscript"/>
        <sz val="9"/>
        <rFont val="Calibri"/>
        <family val="2"/>
        <scheme val="minor"/>
      </rPr>
      <t>4</t>
    </r>
    <r>
      <rPr>
        <sz val="9"/>
        <rFont val="Calibri"/>
        <family val="2"/>
        <scheme val="minor"/>
      </rPr>
      <t xml:space="preserve"> This expense, if added back, must be included in the monthly payment amount used to establish the DTI ratio
</t>
    </r>
    <r>
      <rPr>
        <vertAlign val="superscript"/>
        <sz val="9"/>
        <rFont val="Calibri"/>
        <family val="2"/>
        <scheme val="minor"/>
      </rPr>
      <t>5</t>
    </r>
    <r>
      <rPr>
        <sz val="9"/>
        <rFont val="Calibri"/>
        <family val="2"/>
        <scheme val="minor"/>
      </rPr>
      <t xml:space="preserve">The taxes added back must represent only real estate taxes that are included in the monthly payment amount used to establish the DTI ratio
</t>
    </r>
    <r>
      <rPr>
        <vertAlign val="superscript"/>
        <sz val="9"/>
        <rFont val="Calibri"/>
        <family val="2"/>
        <scheme val="minor"/>
      </rPr>
      <t>6</t>
    </r>
    <r>
      <rPr>
        <sz val="9"/>
        <rFont val="Calibri"/>
        <family val="2"/>
        <scheme val="minor"/>
      </rPr>
      <t xml:space="preserve"> </t>
    </r>
    <r>
      <rPr>
        <b/>
        <sz val="9"/>
        <rFont val="Calibri"/>
        <family val="2"/>
        <scheme val="minor"/>
      </rPr>
      <t>Establishing DTI ratio (Section 5306.1(d)</t>
    </r>
    <r>
      <rPr>
        <sz val="9"/>
        <rFont val="Calibri"/>
        <family val="2"/>
        <scheme val="minor"/>
      </rPr>
      <t xml:space="preserve">): Subtract the monthly payment amount from the net rental income. For one property, if the result is positive, add it to the income; if the result is negative, add it to the monthly liabilities. For multiple properties, subtract the monthly payment amount from the net rental income for each property. Combine the results and if the combined result is positive, add it to the income; if the combined result is negative, add it to the monthly liabilities.
</t>
    </r>
    <r>
      <rPr>
        <vertAlign val="superscript"/>
        <sz val="9"/>
        <rFont val="Calibri"/>
        <family val="2"/>
        <scheme val="minor"/>
      </rPr>
      <t>7</t>
    </r>
    <r>
      <rPr>
        <b/>
        <sz val="9"/>
        <rFont val="Calibri"/>
        <family val="2"/>
        <scheme val="minor"/>
      </rPr>
      <t xml:space="preserve"> Net Rental Income</t>
    </r>
    <r>
      <rPr>
        <sz val="9"/>
        <rFont val="Calibri"/>
        <family val="2"/>
        <scheme val="minor"/>
      </rPr>
      <t xml:space="preserve"> = the sum of the subtotal(s) divided by the number of applicable months</t>
    </r>
  </si>
  <si>
    <r>
      <rPr>
        <vertAlign val="superscript"/>
        <sz val="10"/>
        <rFont val="Calibri"/>
        <family val="2"/>
        <scheme val="minor"/>
      </rPr>
      <t>1</t>
    </r>
    <r>
      <rPr>
        <sz val="10"/>
        <rFont val="Calibri"/>
        <family val="2"/>
        <scheme val="minor"/>
      </rPr>
      <t xml:space="preserve">Refer to Section 5306.1(c)(iii) for net rental Income calculation requirements 
</t>
    </r>
    <r>
      <rPr>
        <vertAlign val="superscript"/>
        <sz val="10"/>
        <rFont val="Calibri"/>
        <family val="2"/>
        <scheme val="minor"/>
      </rPr>
      <t>2</t>
    </r>
    <r>
      <rPr>
        <sz val="10"/>
        <rFont val="Calibri"/>
        <family val="2"/>
        <scheme val="minor"/>
      </rPr>
      <t xml:space="preserve">This expense, if added back, must be included in the monthly housing expense being used to establish the DTI ratio 
</t>
    </r>
    <r>
      <rPr>
        <vertAlign val="superscript"/>
        <sz val="10"/>
        <rFont val="Calibri"/>
        <family val="2"/>
        <scheme val="minor"/>
      </rPr>
      <t>3</t>
    </r>
    <r>
      <rPr>
        <sz val="10"/>
        <rFont val="Calibri"/>
        <family val="2"/>
        <scheme val="minor"/>
      </rPr>
      <t xml:space="preserve"> The taxes added back must represent only real estate taxes included in the monthly housing expense
</t>
    </r>
    <r>
      <rPr>
        <vertAlign val="superscript"/>
        <sz val="10"/>
        <rFont val="Calibri"/>
        <family val="2"/>
        <scheme val="minor"/>
      </rPr>
      <t>4</t>
    </r>
    <r>
      <rPr>
        <b/>
        <sz val="10"/>
        <rFont val="Calibri"/>
        <family val="2"/>
        <scheme val="minor"/>
      </rPr>
      <t xml:space="preserve"> Establishing DTI ratio (Section 5306.1(d)):</t>
    </r>
    <r>
      <rPr>
        <sz val="10"/>
        <rFont val="Calibri"/>
        <family val="2"/>
        <scheme val="minor"/>
      </rPr>
      <t xml:space="preserve"> The monthly housing expense must be added as a liability; the net rental income may be added to the stable monthly income</t>
    </r>
  </si>
  <si>
    <t>II. Net Rental Income from Schedule E (Subject Investment Property)</t>
  </si>
  <si>
    <r>
      <t>SUBJECT INVESTMENT PROPERTY
NET RENTAL INCOME CALCULATION – SCHEDULE E</t>
    </r>
    <r>
      <rPr>
        <b/>
        <vertAlign val="superscript"/>
        <sz val="10"/>
        <color rgb="FF000000"/>
        <rFont val="Calibri"/>
        <family val="2"/>
        <scheme val="minor"/>
      </rPr>
      <t>1</t>
    </r>
    <r>
      <rPr>
        <b/>
        <sz val="10"/>
        <color rgb="FF000000"/>
        <rFont val="Calibri"/>
        <family val="2"/>
        <scheme val="minor"/>
      </rPr>
      <t xml:space="preserve">
Refinance Transaction owned in the prior year(s)</t>
    </r>
  </si>
  <si>
    <r>
      <t>Insurance</t>
    </r>
    <r>
      <rPr>
        <vertAlign val="superscript"/>
        <sz val="10"/>
        <rFont val="Calibri"/>
        <family val="2"/>
        <scheme val="minor"/>
      </rPr>
      <t>2</t>
    </r>
  </si>
  <si>
    <r>
      <t>Mortgage interest paid to banks, etc.</t>
    </r>
    <r>
      <rPr>
        <vertAlign val="superscript"/>
        <sz val="10"/>
        <rFont val="Calibri"/>
        <family val="2"/>
        <scheme val="minor"/>
      </rPr>
      <t>2</t>
    </r>
  </si>
  <si>
    <r>
      <t>Taxes (real estate only)</t>
    </r>
    <r>
      <rPr>
        <vertAlign val="superscript"/>
        <sz val="10"/>
        <rFont val="Calibri"/>
        <family val="2"/>
        <scheme val="minor"/>
      </rPr>
      <t xml:space="preserve"> 2,3</t>
    </r>
  </si>
  <si>
    <r>
      <t xml:space="preserve">HOA dues (if specifically reported as an expense) </t>
    </r>
    <r>
      <rPr>
        <vertAlign val="superscript"/>
        <sz val="10"/>
        <rFont val="Calibri"/>
        <family val="2"/>
        <scheme val="minor"/>
      </rPr>
      <t>2</t>
    </r>
  </si>
  <si>
    <r>
      <rPr>
        <b/>
        <sz val="10"/>
        <rFont val="Calibri"/>
        <family val="2"/>
        <scheme val="minor"/>
      </rPr>
      <t xml:space="preserve">Result: Net Rental Income </t>
    </r>
    <r>
      <rPr>
        <sz val="10"/>
        <rFont val="Calibri"/>
        <family val="2"/>
        <scheme val="minor"/>
      </rPr>
      <t>(calculated to a monthly amount)</t>
    </r>
    <r>
      <rPr>
        <vertAlign val="superscript"/>
        <sz val="10"/>
        <rFont val="Calibri"/>
        <family val="2"/>
        <scheme val="minor"/>
      </rPr>
      <t xml:space="preserve">4
</t>
    </r>
    <r>
      <rPr>
        <i/>
        <sz val="10"/>
        <rFont val="Calibri"/>
        <family val="2"/>
        <scheme val="minor"/>
      </rPr>
      <t xml:space="preserve">(Sum of subtotal(s)divided by number of applicable months = </t>
    </r>
    <r>
      <rPr>
        <b/>
        <i/>
        <sz val="10"/>
        <rFont val="Calibri"/>
        <family val="2"/>
        <scheme val="minor"/>
      </rPr>
      <t>Net Rental Income</t>
    </r>
    <r>
      <rPr>
        <i/>
        <sz val="10"/>
        <rFont val="Calibri"/>
        <family val="2"/>
        <scheme val="minor"/>
      </rPr>
      <t>)</t>
    </r>
  </si>
  <si>
    <t>Subtotal(s)</t>
  </si>
  <si>
    <r>
      <t xml:space="preserve">Homeowners association (HOA) dues (if specifically reported as an expense) </t>
    </r>
    <r>
      <rPr>
        <vertAlign val="superscript"/>
        <sz val="10"/>
        <rFont val="Calibri"/>
        <family val="2"/>
        <scheme val="minor"/>
      </rPr>
      <t>2</t>
    </r>
  </si>
  <si>
    <r>
      <rPr>
        <b/>
        <sz val="10"/>
        <rFont val="Calibri"/>
        <family val="2"/>
        <scheme val="minor"/>
      </rPr>
      <t xml:space="preserve">Result: Net Rental Income </t>
    </r>
    <r>
      <rPr>
        <sz val="10"/>
        <rFont val="Calibri"/>
        <family val="2"/>
        <scheme val="minor"/>
      </rPr>
      <t>(calculated to a monthly amount)</t>
    </r>
    <r>
      <rPr>
        <vertAlign val="superscript"/>
        <sz val="10"/>
        <rFont val="Calibri"/>
        <family val="2"/>
        <scheme val="minor"/>
      </rPr>
      <t xml:space="preserve">4
</t>
    </r>
    <r>
      <rPr>
        <i/>
        <sz val="10"/>
        <rFont val="Calibri"/>
        <family val="2"/>
        <scheme val="minor"/>
      </rPr>
      <t xml:space="preserve">(Sum of subtotal(s) divided by number of applicable months = </t>
    </r>
    <r>
      <rPr>
        <b/>
        <i/>
        <sz val="10"/>
        <rFont val="Calibri"/>
        <family val="2"/>
        <scheme val="minor"/>
      </rPr>
      <t>Net Rental Income</t>
    </r>
    <r>
      <rPr>
        <i/>
        <sz val="10"/>
        <rFont val="Calibri"/>
        <family val="2"/>
        <scheme val="minor"/>
      </rPr>
      <t>)</t>
    </r>
  </si>
  <si>
    <t>Anticipated Funding Date:</t>
  </si>
  <si>
    <r>
      <t xml:space="preserve">Must be used with Freddie Mac loans </t>
    </r>
    <r>
      <rPr>
        <b/>
        <u/>
        <sz val="16"/>
        <color theme="1"/>
        <rFont val="Calibri"/>
        <family val="2"/>
        <scheme val="minor"/>
      </rPr>
      <t>Funded</t>
    </r>
    <r>
      <rPr>
        <b/>
        <sz val="16"/>
        <color theme="1"/>
        <rFont val="Calibri"/>
        <family val="2"/>
        <scheme val="minor"/>
      </rPr>
      <t xml:space="preserve"> </t>
    </r>
    <r>
      <rPr>
        <b/>
        <sz val="16"/>
        <color rgb="FFFF0000"/>
        <rFont val="Calibri"/>
        <family val="2"/>
        <scheme val="minor"/>
      </rPr>
      <t>prior to</t>
    </r>
    <r>
      <rPr>
        <b/>
        <sz val="16"/>
        <color theme="1"/>
        <rFont val="Calibri"/>
        <family val="2"/>
        <scheme val="minor"/>
      </rPr>
      <t xml:space="preserve"> 12/26/2017</t>
    </r>
  </si>
  <si>
    <r>
      <t xml:space="preserve">Must be used with Freddie Mac loans </t>
    </r>
    <r>
      <rPr>
        <b/>
        <u/>
        <sz val="16"/>
        <color theme="1"/>
        <rFont val="Calibri"/>
        <family val="2"/>
        <scheme val="minor"/>
      </rPr>
      <t>Funded</t>
    </r>
    <r>
      <rPr>
        <b/>
        <sz val="16"/>
        <color theme="1"/>
        <rFont val="Calibri"/>
        <family val="2"/>
        <scheme val="minor"/>
      </rPr>
      <t xml:space="preserve"> </t>
    </r>
    <r>
      <rPr>
        <b/>
        <sz val="16"/>
        <color rgb="FFFF0000"/>
        <rFont val="Calibri"/>
        <family val="2"/>
        <scheme val="minor"/>
      </rPr>
      <t>on or after</t>
    </r>
    <r>
      <rPr>
        <b/>
        <sz val="16"/>
        <color theme="1"/>
        <rFont val="Calibri"/>
        <family val="2"/>
        <scheme val="minor"/>
      </rPr>
      <t xml:space="preserve"> 12/26/2017</t>
    </r>
  </si>
  <si>
    <t>Lines 4 &amp; 5</t>
  </si>
  <si>
    <t>Line 6, Column d</t>
  </si>
  <si>
    <r>
      <t xml:space="preserve">Other Current Assets </t>
    </r>
    <r>
      <rPr>
        <sz val="9"/>
        <rFont val="Arial"/>
        <family val="2"/>
      </rPr>
      <t>(Other Marketable Securities; P/Tship, S–C and Corp)</t>
    </r>
    <r>
      <rPr>
        <b/>
        <sz val="10"/>
        <color theme="9" tint="-0.499984740745262"/>
        <rFont val="Arial"/>
        <family val="2"/>
      </rPr>
      <t>*</t>
    </r>
  </si>
  <si>
    <t>Row</t>
  </si>
  <si>
    <t xml:space="preserve">Row </t>
  </si>
  <si>
    <t>Divide Total Current Assets (Row 6) by Total Current Liabilities (Row 10)</t>
  </si>
  <si>
    <t>Divide Total Current Assets (Row 6 Less Row 5) by Total Current Liabilities (Row 10)</t>
  </si>
  <si>
    <r>
      <t xml:space="preserve">Income Change Percentage </t>
    </r>
    <r>
      <rPr>
        <sz val="10"/>
        <color rgb="FF009900"/>
        <rFont val="Arial"/>
        <family val="2"/>
      </rPr>
      <t>(Increase</t>
    </r>
    <r>
      <rPr>
        <sz val="10"/>
        <color rgb="FFFF0000"/>
        <rFont val="Arial"/>
        <family val="2"/>
      </rPr>
      <t>/Decrease</t>
    </r>
    <r>
      <rPr>
        <sz val="10"/>
        <rFont val="Arial"/>
        <family val="2"/>
      </rPr>
      <t>)</t>
    </r>
  </si>
  <si>
    <r>
      <t>Income Change Percentage (</t>
    </r>
    <r>
      <rPr>
        <b/>
        <sz val="10"/>
        <color rgb="FF009900"/>
        <rFont val="Calibri"/>
        <family val="2"/>
        <scheme val="minor"/>
      </rPr>
      <t>Increase</t>
    </r>
    <r>
      <rPr>
        <b/>
        <sz val="10"/>
        <color theme="1"/>
        <rFont val="Calibri"/>
        <family val="2"/>
        <scheme val="minor"/>
      </rPr>
      <t>/</t>
    </r>
    <r>
      <rPr>
        <b/>
        <sz val="10"/>
        <color rgb="FFFF0000"/>
        <rFont val="Calibri"/>
        <family val="2"/>
        <scheme val="minor"/>
      </rPr>
      <t>Decrease</t>
    </r>
    <r>
      <rPr>
        <b/>
        <sz val="10"/>
        <color theme="1"/>
        <rFont val="Calibri"/>
        <family val="2"/>
        <scheme val="minor"/>
      </rPr>
      <t>):</t>
    </r>
  </si>
  <si>
    <t>%</t>
  </si>
  <si>
    <t>Revised 02/27/18</t>
  </si>
  <si>
    <r>
      <t xml:space="preserve">Plus Use Home for Business (line 30) </t>
    </r>
    <r>
      <rPr>
        <vertAlign val="superscript"/>
        <sz val="10"/>
        <rFont val="Arial"/>
        <family val="2"/>
      </rPr>
      <t>1</t>
    </r>
  </si>
  <si>
    <r>
      <rPr>
        <vertAlign val="superscript"/>
        <sz val="9"/>
        <rFont val="Arial"/>
        <family val="2"/>
      </rPr>
      <t>1</t>
    </r>
    <r>
      <rPr>
        <sz val="8"/>
        <rFont val="Arial"/>
        <family val="2"/>
      </rPr>
      <t xml:space="preserve"> For FHA loans, Mortgage interest, Mortgage Insurance Premiums (MIP), real estate taxes, and property insurance deducted for business use of a house may be added back to the gross income.</t>
    </r>
  </si>
  <si>
    <t>Revised 10/12/18</t>
  </si>
  <si>
    <t>Revised 10/15/18</t>
  </si>
  <si>
    <t xml:space="preserve">Comments: </t>
  </si>
  <si>
    <t>FHA 3-4 Unit Rental Income 
Self-Sufficiency Worksheet</t>
  </si>
  <si>
    <t xml:space="preserve">(a) the Appraiser’s estimate for vacancies and maintenance, or </t>
  </si>
  <si>
    <t>(b) 25 percent of the fair market rent.</t>
  </si>
  <si>
    <t>Borrower must execute a completed form HUD-92561 (Borrower’s Contract with Respect to Hotel and Transient Use of Property).</t>
  </si>
  <si>
    <t>Must document the proposed Rental Income by obtaining an appraisal showing fair market rent (use Fannie Mae Form 1025/Freddie Mac Form 72, Small Residential Income Property Appraisal Report) and, if available, the prospective leases.</t>
  </si>
  <si>
    <t>Must verify and document reserves equivalent to three (3) months’ PITI after closing for 3-4 Unit properties.</t>
  </si>
  <si>
    <t>PITI on Subject Property</t>
  </si>
  <si>
    <t>PITI divided by NSSRE</t>
  </si>
  <si>
    <t>Net Self-Sufficiency Rental Income (NSSRE) is calculated by using the Appraiser’s estimate of fair market rent from all units, including the unit the Borrower chooses for occupancy, and subtracting the greater of:</t>
  </si>
  <si>
    <r>
      <t>Net Self-Sufficient Rental Income (NSSRE)</t>
    </r>
    <r>
      <rPr>
        <vertAlign val="superscript"/>
        <sz val="11"/>
        <color theme="1"/>
        <rFont val="Calibri"/>
        <family val="2"/>
        <scheme val="minor"/>
      </rPr>
      <t>1</t>
    </r>
  </si>
  <si>
    <t>HUD Requirements for 3-4 Unit Properties</t>
  </si>
  <si>
    <t>Net Self-Sufficiency Rental Income refers to the rental income produced by the subject property over 
and above the principal, interest, taxes, and insurance.  All 3-4 unit properties must pass the 
rental income self-sufficiency test to qualify for a FHA insured mortgage.</t>
  </si>
  <si>
    <t>Revised: 1/26/19</t>
  </si>
  <si>
    <t>Revised 1/26/19</t>
  </si>
  <si>
    <t>Revised 01/26/19</t>
  </si>
  <si>
    <t>Number of Months (always averaged over 12 or 24 months)</t>
  </si>
  <si>
    <t>https://www.irs.gov/pub/irs-drop/n-19-02.pdf</t>
  </si>
  <si>
    <t>&lt;-- Original Formula</t>
  </si>
  <si>
    <t>Test Year 1 for &lt; 0</t>
  </si>
  <si>
    <t>&lt;--- Year 1  Neg formula</t>
  </si>
  <si>
    <t>&lt;--- Both Pos or Year 2Neg Formula</t>
  </si>
  <si>
    <r>
      <t xml:space="preserve">Step 2 A.  IRS Form 8825 (IRS Form 1065 or 1120S)                                                                                   </t>
    </r>
    <r>
      <rPr>
        <b/>
        <sz val="10"/>
        <color rgb="FFFF0000"/>
        <rFont val="Calibri"/>
        <family val="2"/>
        <scheme val="minor"/>
      </rPr>
      <t>For each property complete ONLY 2A or 2B</t>
    </r>
  </si>
  <si>
    <r>
      <rPr>
        <b/>
        <sz val="10"/>
        <rFont val="Calibri"/>
        <family val="2"/>
        <scheme val="minor"/>
      </rPr>
      <t xml:space="preserve">Step 2 B.  Lease Agreement                            </t>
    </r>
    <r>
      <rPr>
        <b/>
        <sz val="10"/>
        <color rgb="FFFF0000"/>
        <rFont val="Calibri"/>
        <family val="2"/>
        <scheme val="minor"/>
      </rPr>
      <t>For each property complete ONLY 2A or 2B</t>
    </r>
    <r>
      <rPr>
        <b/>
        <sz val="10"/>
        <rFont val="Calibri"/>
        <family val="2"/>
        <scheme val="minor"/>
      </rPr>
      <t xml:space="preserve">
</t>
    </r>
    <r>
      <rPr>
        <i/>
        <sz val="9"/>
        <rFont val="Calibri"/>
        <family val="2"/>
        <scheme val="minor"/>
      </rPr>
      <t>This method is used in certain circumstances (e.g., when the property was acquired subsequent to the most recent tax filing or the lender has justification for using a lease agreement).</t>
    </r>
  </si>
  <si>
    <r>
      <t xml:space="preserve">Step 2 A.  Schedule E - Part I                  </t>
    </r>
    <r>
      <rPr>
        <b/>
        <sz val="10"/>
        <color rgb="FFFF0000"/>
        <rFont val="Calibri"/>
        <family val="2"/>
        <scheme val="minor"/>
      </rPr>
      <t>For each propertycomplete ONLY 2A or 2B</t>
    </r>
  </si>
  <si>
    <r>
      <rPr>
        <b/>
        <sz val="10"/>
        <rFont val="Calibri"/>
        <family val="2"/>
        <scheme val="minor"/>
      </rPr>
      <t xml:space="preserve">Step 2 B. Lease Agreement or Fannie Mae Form 1025   </t>
    </r>
    <r>
      <rPr>
        <b/>
        <sz val="10"/>
        <color rgb="FFFF0000"/>
        <rFont val="Calibri"/>
        <family val="2"/>
        <scheme val="minor"/>
      </rPr>
      <t>For each propertycomplete ONLY 2A or 2B</t>
    </r>
    <r>
      <rPr>
        <b/>
        <sz val="10"/>
        <rFont val="Calibri"/>
        <family val="2"/>
        <scheme val="minor"/>
      </rPr>
      <t xml:space="preserve">
</t>
    </r>
    <r>
      <rPr>
        <i/>
        <sz val="9"/>
        <rFont val="Calibri"/>
        <family val="2"/>
        <scheme val="minor"/>
      </rPr>
      <t>This method is used when the transaction is a purchase or the property was acquired subsequent to the most recent tax filing.</t>
    </r>
  </si>
  <si>
    <t>Non-deductible Travel and Meals Expenses</t>
  </si>
  <si>
    <t>Revised 12/2/19</t>
  </si>
  <si>
    <t>Product Used For:</t>
  </si>
  <si>
    <t>Important:  If using for any agency except FHLMC, must review to agency guidelines to ensure all requirements for that agency are met!</t>
  </si>
  <si>
    <t>Important:  If using for any agency except FNMA, must review to agency guidelines to ensure all requirements for that agency are met!</t>
  </si>
  <si>
    <t>&lt;---Orig Formula L164</t>
  </si>
  <si>
    <t>Revised 12/02/2019</t>
  </si>
  <si>
    <r>
      <t xml:space="preserve">Less Deductible Meals and Entertainment (line 24b) </t>
    </r>
    <r>
      <rPr>
        <sz val="8"/>
        <color theme="9" tint="-0.249977111117893"/>
        <rFont val="Arial"/>
        <family val="2"/>
      </rPr>
      <t>(Enter as Positive Number)</t>
    </r>
    <r>
      <rPr>
        <vertAlign val="superscript"/>
        <sz val="10"/>
        <rFont val="Arial"/>
        <family val="2"/>
      </rPr>
      <t>2</t>
    </r>
  </si>
  <si>
    <r>
      <rPr>
        <vertAlign val="superscript"/>
        <sz val="9"/>
        <rFont val="Arial"/>
        <family val="2"/>
      </rPr>
      <t>2</t>
    </r>
    <r>
      <rPr>
        <sz val="8"/>
        <rFont val="Arial"/>
        <family val="2"/>
      </rPr>
      <t xml:space="preserve"> For FHA loans, meals and entertainment expenses do not need to be deducted for self employed borrowers when calculating the qualifying income</t>
    </r>
  </si>
  <si>
    <t>&lt;&lt;For FHA loans, meals and entertainment expenses do not need to be deducted for self employed borrowers when calculating the qualifying income (see 4000.1)</t>
  </si>
  <si>
    <t>Revised 12/05/19</t>
  </si>
  <si>
    <r>
      <t>US Government Obligations and/or Tax-Exempt Securities</t>
    </r>
    <r>
      <rPr>
        <b/>
        <vertAlign val="superscript"/>
        <sz val="10"/>
        <color theme="9" tint="-0.499984740745262"/>
        <rFont val="Arial"/>
        <family val="2"/>
      </rPr>
      <t>1</t>
    </r>
  </si>
  <si>
    <r>
      <rPr>
        <b/>
        <vertAlign val="superscript"/>
        <sz val="9"/>
        <color theme="9" tint="-0.499984740745262"/>
        <rFont val="Arial"/>
        <family val="2"/>
      </rPr>
      <t>1</t>
    </r>
    <r>
      <rPr>
        <b/>
        <sz val="9"/>
        <color theme="9" tint="-0.499984740745262"/>
        <rFont val="Arial"/>
        <family val="2"/>
      </rPr>
      <t xml:space="preserve">  </t>
    </r>
    <r>
      <rPr>
        <sz val="9"/>
        <rFont val="Arial"/>
        <family val="2"/>
      </rPr>
      <t>Asset must be owned by the business, hold value, and be able to be liquidated to be used in Ratio test</t>
    </r>
  </si>
  <si>
    <t>Revised 03/06/20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</si>
</sst>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mmmm\ d\,\ yyyy"/>
    <numFmt numFmtId="166" formatCode="&quot;$&quot;#,##0"/>
    <numFmt numFmtId="167" formatCode="0.0"/>
    <numFmt numFmtId="168" formatCode="0.0%"/>
    <numFmt numFmtId="169" formatCode="mm/dd/yy;@"/>
    <numFmt numFmtId="170" formatCode="mm/dd/yyyy;@"/>
    <numFmt numFmtId="171" formatCode="mm/dd/yyyy\ \-\ h:mm\ AM/PM"/>
    <numFmt numFmtId="172" formatCode="&quot;$&quot;#,##0.00"/>
    <numFmt numFmtId="173" formatCode="0.000"/>
    <numFmt numFmtId="174" formatCode="[$-409]m/d/yy\ h:mm\ AM/PM;@"/>
    <numFmt numFmtId="175" formatCode="0.000%"/>
    <numFmt numFmtId="176" formatCode="_(&quot;$&quot;* #,##0_);_(&quot;$&quot;* \(#,##0\);_(&quot;$&quot;* &quot;-&quot;??_);_(@_)"/>
    <numFmt numFmtId="177" formatCode="[$$-409]#,##0.00_);\([$$-409]#,##0.00\)"/>
    <numFmt numFmtId="178" formatCode="_([$$-409]* #,##0.00_);_([$$-409]* \(#,##0.00\);_([$$-409]* &quot;-&quot;??_);_(@_)"/>
    <numFmt numFmtId="179" formatCode="_(* #,##0_);_(* \(#,##0\);_(* &quot;-&quot;??_);_(@_)"/>
    <numFmt numFmtId="180" formatCode="_(* #,##0.000_);_(* \(#,##0.000\);_(* &quot;-&quot;??_);_(@_)"/>
  </numFmts>
  <fonts count="1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ahoma"/>
      <family val="2"/>
    </font>
    <font>
      <sz val="10"/>
      <name val="Arial"/>
      <family val="2"/>
    </font>
    <font>
      <sz val="10"/>
      <name val="Tahoma"/>
      <family val="2"/>
    </font>
    <font>
      <sz val="10"/>
      <name val="Arial"/>
      <family val="2"/>
    </font>
    <font>
      <sz val="10"/>
      <name val="Arial"/>
      <family val="2"/>
    </font>
    <font>
      <sz val="10"/>
      <name val="Arial"/>
      <family val="2"/>
    </font>
    <font>
      <b/>
      <sz val="10"/>
      <name val="Arial"/>
      <family val="2"/>
    </font>
    <font>
      <sz val="12"/>
      <name val="Arial"/>
      <family val="2"/>
    </font>
    <font>
      <sz val="8"/>
      <name val="Arial"/>
      <family val="2"/>
    </font>
    <font>
      <sz val="8"/>
      <name val="Arial"/>
      <family val="2"/>
    </font>
    <font>
      <b/>
      <sz val="12"/>
      <name val="Arial"/>
      <family val="2"/>
    </font>
    <font>
      <b/>
      <i/>
      <sz val="10"/>
      <name val="Arial"/>
      <family val="2"/>
    </font>
    <font>
      <u/>
      <sz val="10"/>
      <name val="Arial"/>
      <family val="2"/>
    </font>
    <font>
      <sz val="8"/>
      <name val="Tahoma"/>
      <family val="2"/>
    </font>
    <font>
      <sz val="11"/>
      <name val="Arial"/>
      <family val="2"/>
    </font>
    <font>
      <b/>
      <sz val="8"/>
      <name val="Tahoma"/>
      <family val="2"/>
    </font>
    <font>
      <sz val="9"/>
      <name val="Tahoma"/>
      <family val="2"/>
    </font>
    <font>
      <b/>
      <sz val="9"/>
      <name val="Tahoma"/>
      <family val="2"/>
    </font>
    <font>
      <b/>
      <sz val="14"/>
      <name val="Tahoma"/>
      <family val="2"/>
    </font>
    <font>
      <b/>
      <sz val="14"/>
      <name val="Arial"/>
      <family val="2"/>
    </font>
    <font>
      <b/>
      <sz val="10"/>
      <color indexed="10"/>
      <name val="Arial"/>
      <family val="2"/>
    </font>
    <font>
      <b/>
      <sz val="8"/>
      <name val="Arial"/>
      <family val="2"/>
    </font>
    <font>
      <b/>
      <sz val="11"/>
      <color theme="1"/>
      <name val="Calibri"/>
      <family val="2"/>
      <scheme val="minor"/>
    </font>
    <font>
      <b/>
      <sz val="6"/>
      <color rgb="FFFF0000"/>
      <name val="Arial"/>
      <family val="2"/>
    </font>
    <font>
      <b/>
      <sz val="10"/>
      <color theme="0"/>
      <name val="Tahoma"/>
      <family val="2"/>
    </font>
    <font>
      <sz val="10"/>
      <color theme="1"/>
      <name val="Calibri"/>
      <family val="2"/>
      <scheme val="minor"/>
    </font>
    <font>
      <sz val="10"/>
      <color theme="0"/>
      <name val="Calibri"/>
      <family val="2"/>
      <scheme val="minor"/>
    </font>
    <font>
      <b/>
      <sz val="14"/>
      <color theme="1"/>
      <name val="Calibri"/>
      <family val="2"/>
      <scheme val="minor"/>
    </font>
    <font>
      <b/>
      <sz val="10"/>
      <color theme="1"/>
      <name val="Calibri"/>
      <family val="2"/>
      <scheme val="minor"/>
    </font>
    <font>
      <sz val="9"/>
      <color theme="1"/>
      <name val="Calibri"/>
      <family val="2"/>
      <scheme val="minor"/>
    </font>
    <font>
      <b/>
      <sz val="10"/>
      <color theme="0"/>
      <name val="Calibri"/>
      <family val="2"/>
      <scheme val="minor"/>
    </font>
    <font>
      <b/>
      <sz val="10"/>
      <color rgb="FFFF0000"/>
      <name val="Calibri"/>
      <family val="2"/>
      <scheme val="minor"/>
    </font>
    <font>
      <sz val="8"/>
      <color theme="1"/>
      <name val="Calibri"/>
      <family val="2"/>
      <scheme val="minor"/>
    </font>
    <font>
      <sz val="10"/>
      <name val="Arial"/>
      <family val="2"/>
    </font>
    <font>
      <sz val="10"/>
      <name val="Verdana"/>
      <family val="2"/>
    </font>
    <font>
      <b/>
      <sz val="10"/>
      <name val="Verdana"/>
      <family val="2"/>
    </font>
    <font>
      <b/>
      <sz val="12"/>
      <name val="Verdana"/>
      <family val="2"/>
    </font>
    <font>
      <b/>
      <sz val="8"/>
      <name val="Verdana"/>
      <family val="2"/>
    </font>
    <font>
      <sz val="9"/>
      <name val="Verdana"/>
      <family val="2"/>
    </font>
    <font>
      <b/>
      <sz val="9"/>
      <name val="Verdana"/>
      <family val="2"/>
    </font>
    <font>
      <sz val="8"/>
      <name val="Verdana"/>
      <family val="2"/>
    </font>
    <font>
      <i/>
      <sz val="8"/>
      <name val="Verdana"/>
      <family val="2"/>
    </font>
    <font>
      <sz val="8"/>
      <color theme="3"/>
      <name val="Arial"/>
      <family val="2"/>
    </font>
    <font>
      <sz val="10"/>
      <color theme="3"/>
      <name val="Arial"/>
      <family val="2"/>
    </font>
    <font>
      <b/>
      <sz val="10"/>
      <color rgb="FFFF0000"/>
      <name val="Tahoma"/>
      <family val="2"/>
    </font>
    <font>
      <b/>
      <sz val="8.5"/>
      <color rgb="FFFF0000"/>
      <name val="Tahoma"/>
      <family val="2"/>
    </font>
    <font>
      <i/>
      <sz val="8"/>
      <color theme="1"/>
      <name val="Calibri"/>
      <family val="2"/>
      <scheme val="minor"/>
    </font>
    <font>
      <b/>
      <sz val="16"/>
      <color theme="1"/>
      <name val="Calibri"/>
      <family val="2"/>
      <scheme val="minor"/>
    </font>
    <font>
      <b/>
      <sz val="12"/>
      <color theme="1"/>
      <name val="Calibri"/>
      <family val="2"/>
      <scheme val="minor"/>
    </font>
    <font>
      <b/>
      <u/>
      <sz val="12"/>
      <color theme="1"/>
      <name val="Calibri"/>
      <family val="2"/>
      <scheme val="minor"/>
    </font>
    <font>
      <i/>
      <sz val="9"/>
      <color theme="1"/>
      <name val="Calibri"/>
      <family val="2"/>
      <scheme val="minor"/>
    </font>
    <font>
      <b/>
      <sz val="10"/>
      <name val="Calibri"/>
      <family val="2"/>
      <scheme val="minor"/>
    </font>
    <font>
      <b/>
      <sz val="9"/>
      <name val="Calibri"/>
      <family val="2"/>
      <scheme val="minor"/>
    </font>
    <font>
      <b/>
      <sz val="18"/>
      <color theme="1"/>
      <name val="Calibri"/>
      <family val="2"/>
      <scheme val="minor"/>
    </font>
    <font>
      <sz val="10"/>
      <name val="Calibri"/>
      <family val="2"/>
      <scheme val="minor"/>
    </font>
    <font>
      <sz val="7"/>
      <name val="Calibri"/>
      <family val="2"/>
      <scheme val="minor"/>
    </font>
    <font>
      <sz val="8"/>
      <name val="Calibri"/>
      <family val="2"/>
      <scheme val="minor"/>
    </font>
    <font>
      <b/>
      <i/>
      <sz val="9"/>
      <color rgb="FFFF0000"/>
      <name val="Verdana"/>
      <family val="2"/>
    </font>
    <font>
      <sz val="7"/>
      <name val="Verdana"/>
      <family val="2"/>
    </font>
    <font>
      <b/>
      <i/>
      <sz val="8"/>
      <color rgb="FFFF0000"/>
      <name val="Verdana"/>
      <family val="2"/>
    </font>
    <font>
      <sz val="7"/>
      <color rgb="FFFF0000"/>
      <name val="Verdana"/>
      <family val="2"/>
    </font>
    <font>
      <b/>
      <sz val="9"/>
      <color theme="1"/>
      <name val="Calibri"/>
      <family val="2"/>
      <scheme val="minor"/>
    </font>
    <font>
      <u/>
      <sz val="18"/>
      <color theme="1"/>
      <name val="Calibri"/>
      <family val="2"/>
      <scheme val="minor"/>
    </font>
    <font>
      <b/>
      <u/>
      <sz val="18"/>
      <name val="Calibri"/>
      <family val="2"/>
      <scheme val="minor"/>
    </font>
    <font>
      <sz val="9"/>
      <name val="Arial"/>
      <family val="2"/>
    </font>
    <font>
      <b/>
      <sz val="12"/>
      <color theme="7" tint="-0.249977111117893"/>
      <name val="Calibri"/>
      <family val="2"/>
      <scheme val="minor"/>
    </font>
    <font>
      <b/>
      <sz val="12"/>
      <color theme="7" tint="-0.499984740745262"/>
      <name val="Calibri"/>
      <family val="2"/>
      <scheme val="minor"/>
    </font>
    <font>
      <b/>
      <sz val="12"/>
      <color theme="8" tint="-0.249977111117893"/>
      <name val="Calibri"/>
      <family val="2"/>
      <scheme val="minor"/>
    </font>
    <font>
      <b/>
      <sz val="11"/>
      <name val="Arial"/>
      <family val="2"/>
    </font>
    <font>
      <sz val="8"/>
      <color theme="9" tint="-0.249977111117893"/>
      <name val="Arial"/>
      <family val="2"/>
    </font>
    <font>
      <b/>
      <sz val="10"/>
      <color rgb="FFFF0000"/>
      <name val="Arial"/>
      <family val="2"/>
    </font>
    <font>
      <sz val="10"/>
      <color theme="0"/>
      <name val="Arial"/>
      <family val="2"/>
    </font>
    <font>
      <sz val="10"/>
      <color rgb="FF000000"/>
      <name val="Times New Roman"/>
      <family val="1"/>
    </font>
    <font>
      <b/>
      <sz val="11"/>
      <name val="Calibri"/>
      <family val="2"/>
      <scheme val="minor"/>
    </font>
    <font>
      <sz val="10"/>
      <color rgb="FF000000"/>
      <name val="Calibri"/>
      <family val="2"/>
      <scheme val="minor"/>
    </font>
    <font>
      <i/>
      <sz val="9"/>
      <name val="Calibri"/>
      <family val="2"/>
      <scheme val="minor"/>
    </font>
    <font>
      <b/>
      <sz val="10"/>
      <color rgb="FFC0504D"/>
      <name val="Calibri"/>
      <family val="2"/>
      <scheme val="minor"/>
    </font>
    <font>
      <sz val="9"/>
      <name val="Calibri"/>
      <family val="2"/>
      <scheme val="minor"/>
    </font>
    <font>
      <sz val="10"/>
      <color rgb="FFC0504D"/>
      <name val="Calibri"/>
      <family val="2"/>
      <scheme val="minor"/>
    </font>
    <font>
      <b/>
      <sz val="10"/>
      <color rgb="FFC00000"/>
      <name val="Calibri"/>
      <family val="2"/>
      <scheme val="minor"/>
    </font>
    <font>
      <i/>
      <sz val="10"/>
      <name val="Calibri"/>
      <family val="2"/>
      <scheme val="minor"/>
    </font>
    <font>
      <b/>
      <i/>
      <sz val="10"/>
      <name val="Calibri"/>
      <family val="2"/>
      <scheme val="minor"/>
    </font>
    <font>
      <sz val="8"/>
      <color rgb="FF000000"/>
      <name val="Calibri"/>
      <family val="2"/>
      <scheme val="minor"/>
    </font>
    <font>
      <sz val="9"/>
      <color rgb="FF000000"/>
      <name val="Calibri"/>
      <family val="2"/>
      <scheme val="minor"/>
    </font>
    <font>
      <b/>
      <sz val="10"/>
      <color rgb="FF000000"/>
      <name val="Calibri"/>
      <family val="2"/>
      <scheme val="minor"/>
    </font>
    <font>
      <i/>
      <sz val="8"/>
      <name val="Calibri"/>
      <family val="2"/>
      <scheme val="minor"/>
    </font>
    <font>
      <sz val="8.5"/>
      <name val="Arial"/>
      <family val="2"/>
    </font>
    <font>
      <sz val="10"/>
      <color rgb="FFFF0000"/>
      <name val="Arial"/>
      <family val="2"/>
    </font>
    <font>
      <b/>
      <sz val="11"/>
      <color theme="9" tint="-0.249977111117893"/>
      <name val="Arial"/>
      <family val="2"/>
    </font>
    <font>
      <b/>
      <sz val="12"/>
      <color rgb="FF7030A0"/>
      <name val="Arial"/>
      <family val="2"/>
    </font>
    <font>
      <b/>
      <sz val="9.1999999999999993"/>
      <name val="Arial"/>
      <family val="2"/>
    </font>
    <font>
      <b/>
      <u/>
      <sz val="10"/>
      <color theme="1"/>
      <name val="Calibri"/>
      <family val="2"/>
      <scheme val="minor"/>
    </font>
    <font>
      <sz val="12"/>
      <color theme="1"/>
      <name val="Calibri"/>
      <family val="2"/>
      <scheme val="minor"/>
    </font>
    <font>
      <b/>
      <sz val="14"/>
      <color rgb="FFFF0000"/>
      <name val="Calibri"/>
      <family val="2"/>
      <scheme val="minor"/>
    </font>
    <font>
      <b/>
      <sz val="20"/>
      <color theme="1"/>
      <name val="Calibri"/>
      <family val="2"/>
      <scheme val="minor"/>
    </font>
    <font>
      <b/>
      <sz val="48"/>
      <color theme="1"/>
      <name val="Calibri"/>
      <family val="2"/>
      <scheme val="minor"/>
    </font>
    <font>
      <b/>
      <sz val="14"/>
      <color rgb="FF009900"/>
      <name val="Calibri"/>
      <family val="2"/>
      <scheme val="minor"/>
    </font>
    <font>
      <b/>
      <sz val="13"/>
      <name val="Arial"/>
      <family val="2"/>
    </font>
    <font>
      <b/>
      <sz val="13"/>
      <color theme="1"/>
      <name val="Calibri"/>
      <family val="2"/>
      <scheme val="minor"/>
    </font>
    <font>
      <i/>
      <sz val="10"/>
      <color indexed="8"/>
      <name val="Calibri"/>
      <family val="2"/>
    </font>
    <font>
      <b/>
      <i/>
      <sz val="10"/>
      <color theme="1"/>
      <name val="Calibri"/>
      <family val="2"/>
      <scheme val="minor"/>
    </font>
    <font>
      <i/>
      <sz val="11"/>
      <name val="Arial"/>
      <family val="2"/>
    </font>
    <font>
      <u/>
      <sz val="20"/>
      <color theme="1"/>
      <name val="Calibri"/>
      <family val="2"/>
      <scheme val="minor"/>
    </font>
    <font>
      <u/>
      <sz val="10"/>
      <color theme="1"/>
      <name val="Calibri"/>
      <family val="2"/>
      <scheme val="minor"/>
    </font>
    <font>
      <u/>
      <sz val="11"/>
      <color theme="10"/>
      <name val="Calibri"/>
      <family val="2"/>
      <scheme val="minor"/>
    </font>
    <font>
      <u/>
      <sz val="10"/>
      <color theme="10"/>
      <name val="Calibri"/>
      <family val="2"/>
      <scheme val="minor"/>
    </font>
    <font>
      <sz val="7"/>
      <color theme="1"/>
      <name val="Calibri"/>
      <family val="2"/>
      <scheme val="minor"/>
    </font>
    <font>
      <b/>
      <sz val="10"/>
      <color theme="8" tint="-0.249977111117893"/>
      <name val="Arial"/>
      <family val="2"/>
    </font>
    <font>
      <b/>
      <sz val="10"/>
      <color theme="7" tint="-0.249977111117893"/>
      <name val="Arial"/>
      <family val="2"/>
    </font>
    <font>
      <sz val="10"/>
      <name val="Arial"/>
      <family val="2"/>
    </font>
    <font>
      <b/>
      <sz val="11"/>
      <name val="Tahoma"/>
      <family val="2"/>
    </font>
    <font>
      <b/>
      <sz val="12"/>
      <name val="Tahoma"/>
      <family val="2"/>
    </font>
    <font>
      <sz val="10"/>
      <color indexed="9"/>
      <name val="Tahoma"/>
      <family val="2"/>
    </font>
    <font>
      <sz val="6"/>
      <name val="Tahoma"/>
      <family val="2"/>
    </font>
    <font>
      <sz val="10"/>
      <color rgb="FFFF0000"/>
      <name val="Tahoma"/>
      <family val="2"/>
    </font>
    <font>
      <sz val="10"/>
      <color theme="0"/>
      <name val="Tahoma"/>
      <family val="2"/>
    </font>
    <font>
      <b/>
      <i/>
      <sz val="14"/>
      <color rgb="FFFFC000"/>
      <name val="Arial"/>
      <family val="2"/>
    </font>
    <font>
      <b/>
      <i/>
      <sz val="18"/>
      <color rgb="FFFFC000"/>
      <name val="Arial"/>
      <family val="2"/>
    </font>
    <font>
      <b/>
      <sz val="22"/>
      <color rgb="FFFFC000"/>
      <name val="Calibri"/>
      <family val="2"/>
      <scheme val="minor"/>
    </font>
    <font>
      <b/>
      <i/>
      <sz val="16"/>
      <color rgb="FFFFC000"/>
      <name val="Verdana"/>
      <family val="2"/>
    </font>
    <font>
      <b/>
      <i/>
      <sz val="14"/>
      <color rgb="FFFFC000"/>
      <name val="Calibri"/>
      <family val="2"/>
      <scheme val="minor"/>
    </font>
    <font>
      <b/>
      <i/>
      <sz val="18"/>
      <color rgb="FFFFC000"/>
      <name val="Calibri"/>
      <family val="2"/>
      <scheme val="minor"/>
    </font>
    <font>
      <b/>
      <i/>
      <sz val="20"/>
      <color rgb="FFFFC000"/>
      <name val="Calibri"/>
      <family val="2"/>
      <scheme val="minor"/>
    </font>
    <font>
      <sz val="10"/>
      <color rgb="FFFF0000"/>
      <name val="Calibri"/>
      <family val="2"/>
      <scheme val="minor"/>
    </font>
    <font>
      <b/>
      <sz val="8.5"/>
      <color theme="1"/>
      <name val="Calibri"/>
      <family val="2"/>
      <scheme val="minor"/>
    </font>
    <font>
      <b/>
      <vertAlign val="superscript"/>
      <sz val="10"/>
      <color theme="1"/>
      <name val="Calibri"/>
      <family val="2"/>
      <scheme val="minor"/>
    </font>
    <font>
      <sz val="8"/>
      <color indexed="10"/>
      <name val="Calibri"/>
      <family val="2"/>
      <scheme val="minor"/>
    </font>
    <font>
      <sz val="11"/>
      <color indexed="10"/>
      <name val="Calibri"/>
      <family val="2"/>
      <scheme val="minor"/>
    </font>
    <font>
      <sz val="11"/>
      <name val="Calibri"/>
      <family val="2"/>
      <scheme val="minor"/>
    </font>
    <font>
      <b/>
      <sz val="14"/>
      <color rgb="FF2D569F"/>
      <name val="Calibri"/>
      <family val="2"/>
      <scheme val="minor"/>
    </font>
    <font>
      <sz val="14"/>
      <color rgb="FF2D569F"/>
      <name val="Calibri"/>
      <family val="2"/>
      <scheme val="minor"/>
    </font>
    <font>
      <b/>
      <sz val="11"/>
      <color indexed="18"/>
      <name val="Calibri"/>
      <family val="2"/>
      <scheme val="minor"/>
    </font>
    <font>
      <sz val="11"/>
      <color indexed="18"/>
      <name val="Calibri"/>
      <family val="2"/>
      <scheme val="minor"/>
    </font>
    <font>
      <b/>
      <sz val="11"/>
      <color rgb="FF2D569F"/>
      <name val="Calibri"/>
      <family val="2"/>
      <scheme val="minor"/>
    </font>
    <font>
      <b/>
      <sz val="8"/>
      <name val="Calibri"/>
      <family val="2"/>
      <scheme val="minor"/>
    </font>
    <font>
      <b/>
      <sz val="6"/>
      <name val="Calibri"/>
      <family val="2"/>
      <scheme val="minor"/>
    </font>
    <font>
      <sz val="9"/>
      <color indexed="10"/>
      <name val="Calibri"/>
      <family val="2"/>
      <scheme val="minor"/>
    </font>
    <font>
      <sz val="7"/>
      <color indexed="10"/>
      <name val="Calibri"/>
      <family val="2"/>
      <scheme val="minor"/>
    </font>
    <font>
      <sz val="10"/>
      <color indexed="10"/>
      <name val="Calibri"/>
      <family val="2"/>
      <scheme val="minor"/>
    </font>
    <font>
      <b/>
      <sz val="7"/>
      <name val="Calibri"/>
      <family val="2"/>
      <scheme val="minor"/>
    </font>
    <font>
      <b/>
      <sz val="14"/>
      <name val="Calibri"/>
      <family val="2"/>
      <scheme val="minor"/>
    </font>
    <font>
      <b/>
      <u/>
      <sz val="9"/>
      <name val="Calibri"/>
      <family val="2"/>
      <scheme val="minor"/>
    </font>
    <font>
      <b/>
      <sz val="12"/>
      <color rgb="FFFF0000"/>
      <name val="Calibri"/>
      <family val="2"/>
      <scheme val="minor"/>
    </font>
    <font>
      <b/>
      <sz val="9"/>
      <color rgb="FFFF0000"/>
      <name val="Calibri"/>
      <family val="2"/>
      <scheme val="minor"/>
    </font>
    <font>
      <b/>
      <sz val="20"/>
      <name val="Arial"/>
      <family val="2"/>
    </font>
    <font>
      <i/>
      <sz val="10"/>
      <color rgb="FFFF0000"/>
      <name val="Arial"/>
      <family val="2"/>
    </font>
    <font>
      <b/>
      <i/>
      <sz val="10"/>
      <color rgb="FFFF0000"/>
      <name val="Arial"/>
      <family val="2"/>
    </font>
    <font>
      <b/>
      <sz val="12"/>
      <color rgb="FFF99C21"/>
      <name val="Arial"/>
      <family val="2"/>
    </font>
    <font>
      <b/>
      <sz val="18"/>
      <color theme="9" tint="-0.249977111117893"/>
      <name val="Calibri"/>
      <family val="2"/>
      <scheme val="minor"/>
    </font>
    <font>
      <sz val="10"/>
      <color rgb="FF000000"/>
      <name val="Times New Roman"/>
      <family val="1"/>
    </font>
    <font>
      <b/>
      <i/>
      <sz val="13"/>
      <color theme="1"/>
      <name val="Calibri"/>
      <family val="2"/>
      <scheme val="minor"/>
    </font>
    <font>
      <b/>
      <u/>
      <sz val="16"/>
      <color theme="1"/>
      <name val="Calibri"/>
      <family val="2"/>
      <scheme val="minor"/>
    </font>
    <font>
      <vertAlign val="superscript"/>
      <sz val="10"/>
      <name val="Arial"/>
      <family val="2"/>
    </font>
    <font>
      <vertAlign val="superscript"/>
      <sz val="9"/>
      <color theme="1"/>
      <name val="Calibri"/>
      <family val="2"/>
      <scheme val="minor"/>
    </font>
    <font>
      <b/>
      <vertAlign val="superscript"/>
      <sz val="11"/>
      <color theme="1"/>
      <name val="Calibri"/>
      <family val="2"/>
      <scheme val="minor"/>
    </font>
    <font>
      <b/>
      <u/>
      <sz val="10"/>
      <color rgb="FFFF0000"/>
      <name val="Calibri"/>
      <family val="2"/>
      <scheme val="minor"/>
    </font>
    <font>
      <u/>
      <sz val="10"/>
      <color indexed="8"/>
      <name val="Calibri"/>
      <family val="2"/>
      <scheme val="minor"/>
    </font>
    <font>
      <b/>
      <i/>
      <sz val="18"/>
      <color theme="9"/>
      <name val="Calibri"/>
      <family val="2"/>
      <scheme val="minor"/>
    </font>
    <font>
      <b/>
      <sz val="18"/>
      <name val="Calibri"/>
      <family val="2"/>
      <scheme val="minor"/>
    </font>
    <font>
      <b/>
      <vertAlign val="superscript"/>
      <sz val="11"/>
      <name val="Arial"/>
      <family val="2"/>
    </font>
    <font>
      <vertAlign val="superscript"/>
      <sz val="9"/>
      <name val="Arial"/>
      <family val="2"/>
    </font>
    <font>
      <b/>
      <vertAlign val="superscript"/>
      <sz val="10"/>
      <name val="Arial"/>
      <family val="2"/>
    </font>
    <font>
      <b/>
      <i/>
      <sz val="20"/>
      <name val="Calibri"/>
      <family val="2"/>
      <scheme val="minor"/>
    </font>
    <font>
      <b/>
      <sz val="26"/>
      <name val="Calibri"/>
      <family val="2"/>
      <scheme val="minor"/>
    </font>
    <font>
      <b/>
      <sz val="16"/>
      <name val="Calibri"/>
      <family val="2"/>
      <scheme val="minor"/>
    </font>
    <font>
      <b/>
      <sz val="28"/>
      <name val="Calibri"/>
      <family val="2"/>
      <scheme val="minor"/>
    </font>
    <font>
      <b/>
      <vertAlign val="superscript"/>
      <sz val="10"/>
      <color rgb="FF000000"/>
      <name val="Calibri"/>
      <family val="2"/>
      <scheme val="minor"/>
    </font>
    <font>
      <b/>
      <vertAlign val="superscript"/>
      <sz val="10"/>
      <name val="Calibri"/>
      <family val="2"/>
      <scheme val="minor"/>
    </font>
    <font>
      <vertAlign val="superscript"/>
      <sz val="10"/>
      <name val="Calibri"/>
      <family val="2"/>
      <scheme val="minor"/>
    </font>
    <font>
      <sz val="8"/>
      <color theme="0"/>
      <name val="Calibri"/>
      <family val="2"/>
      <scheme val="minor"/>
    </font>
    <font>
      <vertAlign val="superscript"/>
      <sz val="8"/>
      <name val="Calibri"/>
      <family val="2"/>
      <scheme val="minor"/>
    </font>
    <font>
      <vertAlign val="superscript"/>
      <sz val="9"/>
      <name val="Calibri"/>
      <family val="2"/>
      <scheme val="minor"/>
    </font>
    <font>
      <b/>
      <sz val="36"/>
      <name val="Calibri"/>
      <family val="2"/>
      <scheme val="minor"/>
    </font>
    <font>
      <b/>
      <sz val="16"/>
      <color rgb="FFFF0000"/>
      <name val="Calibri"/>
      <family val="2"/>
      <scheme val="minor"/>
    </font>
    <font>
      <b/>
      <sz val="10"/>
      <color theme="9" tint="-0.499984740745262"/>
      <name val="Arial"/>
      <family val="2"/>
    </font>
    <font>
      <b/>
      <sz val="9"/>
      <color theme="9" tint="-0.499984740745262"/>
      <name val="Arial"/>
      <family val="2"/>
    </font>
    <font>
      <b/>
      <sz val="11"/>
      <color rgb="FFFF0000"/>
      <name val="Arial"/>
      <family val="2"/>
    </font>
    <font>
      <sz val="10"/>
      <color rgb="FF009900"/>
      <name val="Arial"/>
      <family val="2"/>
    </font>
    <font>
      <b/>
      <sz val="10.5"/>
      <color rgb="FFFF0000"/>
      <name val="Calibri"/>
      <family val="2"/>
      <scheme val="minor"/>
    </font>
    <font>
      <b/>
      <sz val="10"/>
      <color rgb="FF009900"/>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b/>
      <sz val="8"/>
      <color theme="1"/>
      <name val="Calibri"/>
      <family val="2"/>
      <scheme val="minor"/>
    </font>
    <font>
      <vertAlign val="superscript"/>
      <sz val="11"/>
      <color theme="1"/>
      <name val="Calibri"/>
      <family val="2"/>
      <scheme val="minor"/>
    </font>
    <font>
      <b/>
      <sz val="12"/>
      <name val="Calibri"/>
      <family val="2"/>
      <scheme val="minor"/>
    </font>
    <font>
      <b/>
      <sz val="12"/>
      <color rgb="FF2D569F"/>
      <name val="Calibri"/>
      <family val="2"/>
      <scheme val="minor"/>
    </font>
    <font>
      <b/>
      <vertAlign val="superscript"/>
      <sz val="10"/>
      <color theme="9" tint="-0.499984740745262"/>
      <name val="Arial"/>
      <family val="2"/>
    </font>
    <font>
      <b/>
      <vertAlign val="superscript"/>
      <sz val="9"/>
      <color theme="9" tint="-0.499984740745262"/>
      <name val="Arial"/>
      <family val="2"/>
    </font>
  </fonts>
  <fills count="40">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65"/>
        <bgColor indexed="64"/>
      </patternFill>
    </fill>
    <fill>
      <patternFill patternType="solid">
        <fgColor indexed="46"/>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patternFill>
    </fill>
    <fill>
      <patternFill patternType="solid">
        <fgColor rgb="FFDBE5F1"/>
      </patternFill>
    </fill>
    <fill>
      <patternFill patternType="solid">
        <fgColor rgb="FF8DB3E2"/>
      </patternFill>
    </fill>
    <fill>
      <patternFill patternType="solid">
        <fgColor rgb="FFDAEEF3"/>
      </patternFill>
    </fill>
    <fill>
      <patternFill patternType="solid">
        <fgColor rgb="FFC2D69B"/>
      </patternFill>
    </fill>
    <fill>
      <patternFill patternType="solid">
        <fgColor rgb="FFC6D9F1"/>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FFCC99"/>
        <bgColor indexed="64"/>
      </patternFill>
    </fill>
    <fill>
      <patternFill patternType="solid">
        <fgColor rgb="FF00B0F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rgb="FFFDE8D9"/>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CCECFF"/>
        <bgColor indexed="64"/>
      </patternFill>
    </fill>
  </fills>
  <borders count="118">
    <border>
      <left/>
      <right/>
      <top/>
      <bottom/>
      <diagonal/>
    </border>
    <border>
      <left/>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F2F2F2"/>
      </bottom>
      <diagonal/>
    </border>
    <border>
      <left style="thin">
        <color rgb="FF000000"/>
      </left>
      <right style="thin">
        <color rgb="FF000000"/>
      </right>
      <top style="thin">
        <color rgb="FFF2F2F2"/>
      </top>
      <bottom style="thin">
        <color rgb="FF000000"/>
      </bottom>
      <diagonal/>
    </border>
    <border>
      <left style="thin">
        <color rgb="FF000000"/>
      </left>
      <right/>
      <top style="thin">
        <color rgb="FF000000"/>
      </top>
      <bottom style="thin">
        <color rgb="FF818181"/>
      </bottom>
      <diagonal/>
    </border>
    <border>
      <left/>
      <right/>
      <top style="thin">
        <color rgb="FF000000"/>
      </top>
      <bottom style="thin">
        <color rgb="FF818181"/>
      </bottom>
      <diagonal/>
    </border>
    <border>
      <left style="thin">
        <color rgb="FF000000"/>
      </left>
      <right style="thin">
        <color rgb="FF818181"/>
      </right>
      <top style="thin">
        <color rgb="FF818181"/>
      </top>
      <bottom style="thin">
        <color rgb="FF818181"/>
      </bottom>
      <diagonal/>
    </border>
    <border>
      <left style="thin">
        <color rgb="FF818181"/>
      </left>
      <right/>
      <top style="thin">
        <color rgb="FF818181"/>
      </top>
      <bottom style="thin">
        <color rgb="FF818181"/>
      </bottom>
      <diagonal/>
    </border>
    <border>
      <left/>
      <right style="thin">
        <color rgb="FF818181"/>
      </right>
      <top style="thin">
        <color rgb="FF818181"/>
      </top>
      <bottom style="thin">
        <color rgb="FF818181"/>
      </bottom>
      <diagonal/>
    </border>
    <border>
      <left style="thin">
        <color rgb="FF000000"/>
      </left>
      <right style="thin">
        <color rgb="FF818181"/>
      </right>
      <top style="thin">
        <color rgb="FF818181"/>
      </top>
      <bottom style="thin">
        <color rgb="FFF2F2F2"/>
      </bottom>
      <diagonal/>
    </border>
    <border>
      <left style="thin">
        <color rgb="FF000000"/>
      </left>
      <right style="thin">
        <color rgb="FF818181"/>
      </right>
      <top style="thin">
        <color rgb="FFF2F2F2"/>
      </top>
      <bottom style="thin">
        <color rgb="FF818181"/>
      </bottom>
      <diagonal/>
    </border>
    <border>
      <left style="thin">
        <color rgb="FF000000"/>
      </left>
      <right/>
      <top style="thin">
        <color rgb="FF818181"/>
      </top>
      <bottom style="thin">
        <color rgb="FF000000"/>
      </bottom>
      <diagonal/>
    </border>
    <border>
      <left/>
      <right/>
      <top style="thin">
        <color rgb="FF818181"/>
      </top>
      <bottom style="thin">
        <color rgb="FF000000"/>
      </bottom>
      <diagonal/>
    </border>
    <border>
      <left/>
      <right style="thin">
        <color rgb="FF818181"/>
      </right>
      <top style="thin">
        <color rgb="FF818181"/>
      </top>
      <bottom style="thin">
        <color rgb="FF000000"/>
      </bottom>
      <diagonal/>
    </border>
    <border>
      <left style="thin">
        <color rgb="FF818181"/>
      </left>
      <right/>
      <top style="thin">
        <color rgb="FF818181"/>
      </top>
      <bottom style="thin">
        <color rgb="FF000000"/>
      </bottom>
      <diagonal/>
    </border>
    <border>
      <left style="thin">
        <color rgb="FF000000"/>
      </left>
      <right/>
      <top style="thin">
        <color rgb="FF000000"/>
      </top>
      <bottom style="thin">
        <color rgb="FF0F243E"/>
      </bottom>
      <diagonal/>
    </border>
    <border>
      <left/>
      <right/>
      <top style="thin">
        <color rgb="FF000000"/>
      </top>
      <bottom style="thin">
        <color rgb="FF0F243E"/>
      </bottom>
      <diagonal/>
    </border>
    <border>
      <left style="thin">
        <color rgb="FF000000"/>
      </left>
      <right/>
      <top style="thin">
        <color rgb="FF0F243E"/>
      </top>
      <bottom style="thin">
        <color rgb="FF000000"/>
      </bottom>
      <diagonal/>
    </border>
    <border>
      <left/>
      <right/>
      <top style="thin">
        <color rgb="FF0F243E"/>
      </top>
      <bottom style="thin">
        <color rgb="FF000000"/>
      </bottom>
      <diagonal/>
    </border>
    <border>
      <left/>
      <right style="thin">
        <color rgb="FF000000"/>
      </right>
      <top style="thin">
        <color rgb="FF0F243E"/>
      </top>
      <bottom style="thin">
        <color rgb="FF000000"/>
      </bottom>
      <diagonal/>
    </border>
    <border>
      <left style="thin">
        <color rgb="FF000000"/>
      </left>
      <right/>
      <top style="thin">
        <color rgb="FFFDE9D9"/>
      </top>
      <bottom style="thin">
        <color rgb="FF0F243E"/>
      </bottom>
      <diagonal/>
    </border>
    <border>
      <left/>
      <right style="thin">
        <color rgb="FF0F243E"/>
      </right>
      <top style="thin">
        <color rgb="FFFDE9D9"/>
      </top>
      <bottom style="thin">
        <color rgb="FF0F243E"/>
      </bottom>
      <diagonal/>
    </border>
    <border>
      <left style="thin">
        <color rgb="FF0F243E"/>
      </left>
      <right/>
      <top style="thin">
        <color rgb="FFFDE9D9"/>
      </top>
      <bottom style="thin">
        <color rgb="FF0F243E"/>
      </bottom>
      <diagonal/>
    </border>
    <border>
      <left/>
      <right style="thin">
        <color rgb="FF000000"/>
      </right>
      <top style="thin">
        <color rgb="FFFDE9D9"/>
      </top>
      <bottom style="thin">
        <color rgb="FF0F243E"/>
      </bottom>
      <diagonal/>
    </border>
    <border>
      <left/>
      <right style="thin">
        <color rgb="FF0F243E"/>
      </right>
      <top style="thin">
        <color rgb="FF0F243E"/>
      </top>
      <bottom style="thin">
        <color rgb="FF000000"/>
      </bottom>
      <diagonal/>
    </border>
    <border>
      <left style="thin">
        <color rgb="FF0F243E"/>
      </left>
      <right/>
      <top style="thin">
        <color rgb="FF0F243E"/>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8DB3E2"/>
      </bottom>
      <diagonal/>
    </border>
    <border>
      <left/>
      <right/>
      <top style="thin">
        <color rgb="FF000000"/>
      </top>
      <bottom style="thin">
        <color rgb="FF8DB3E2"/>
      </bottom>
      <diagonal/>
    </border>
    <border>
      <left/>
      <right style="thin">
        <color rgb="FF000000"/>
      </right>
      <top style="thin">
        <color rgb="FF000000"/>
      </top>
      <bottom style="thin">
        <color rgb="FF8DB3E2"/>
      </bottom>
      <diagonal/>
    </border>
    <border>
      <left style="thin">
        <color rgb="FF000000"/>
      </left>
      <right style="thin">
        <color rgb="FF000000"/>
      </right>
      <top style="thin">
        <color rgb="FF8DB3E2"/>
      </top>
      <bottom style="thin">
        <color rgb="FF000000"/>
      </bottom>
      <diagonal/>
    </border>
    <border>
      <left style="thin">
        <color rgb="FF000000"/>
      </left>
      <right/>
      <top style="thin">
        <color rgb="FF8DB3E2"/>
      </top>
      <bottom style="thin">
        <color rgb="FF000000"/>
      </bottom>
      <diagonal/>
    </border>
    <border>
      <left/>
      <right style="thin">
        <color rgb="FF000000"/>
      </right>
      <top style="thin">
        <color rgb="FF8DB3E2"/>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rgb="FF000000"/>
      </bottom>
      <diagonal/>
    </border>
    <border>
      <left/>
      <right/>
      <top/>
      <bottom style="thin">
        <color rgb="FF0F243E"/>
      </bottom>
      <diagonal/>
    </border>
    <border>
      <left/>
      <right style="thin">
        <color rgb="FF000000"/>
      </right>
      <top/>
      <bottom style="thin">
        <color rgb="FF0F243E"/>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thin">
        <color indexed="64"/>
      </top>
      <bottom style="medium">
        <color indexed="64"/>
      </bottom>
      <diagonal/>
    </border>
    <border>
      <left/>
      <right/>
      <top style="thin">
        <color rgb="FFFDE9D9"/>
      </top>
      <bottom style="thin">
        <color rgb="FF0F243E"/>
      </bottom>
      <diagonal/>
    </border>
  </borders>
  <cellStyleXfs count="17">
    <xf numFmtId="0" fontId="0" fillId="0" borderId="0"/>
    <xf numFmtId="43" fontId="4" fillId="0" borderId="0" applyFont="0" applyFill="0" applyBorder="0" applyAlignment="0" applyProtection="0"/>
    <xf numFmtId="9" fontId="4"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77" fillId="0" borderId="0"/>
    <xf numFmtId="0" fontId="3" fillId="0" borderId="0"/>
    <xf numFmtId="44" fontId="3" fillId="0" borderId="0" applyFont="0" applyFill="0" applyBorder="0" applyAlignment="0" applyProtection="0"/>
    <xf numFmtId="0" fontId="4" fillId="0" borderId="0"/>
    <xf numFmtId="43" fontId="4" fillId="0" borderId="0" applyFont="0" applyFill="0" applyBorder="0" applyAlignment="0" applyProtection="0"/>
    <xf numFmtId="0" fontId="109" fillId="0" borderId="0" applyNumberFormat="0" applyFill="0" applyBorder="0" applyAlignment="0" applyProtection="0"/>
    <xf numFmtId="9" fontId="4" fillId="0" borderId="0" applyFont="0" applyFill="0" applyBorder="0" applyAlignment="0" applyProtection="0"/>
    <xf numFmtId="44" fontId="114" fillId="0" borderId="0" applyFont="0" applyFill="0" applyBorder="0" applyAlignment="0" applyProtection="0"/>
    <xf numFmtId="9" fontId="114" fillId="0" borderId="0" applyFont="0" applyFill="0" applyBorder="0" applyAlignment="0" applyProtection="0"/>
    <xf numFmtId="0" fontId="154" fillId="0" borderId="0"/>
    <xf numFmtId="0" fontId="2" fillId="0" borderId="0"/>
    <xf numFmtId="44" fontId="4" fillId="0" borderId="0" applyFont="0" applyFill="0" applyBorder="0" applyAlignment="0" applyProtection="0"/>
  </cellStyleXfs>
  <cellXfs count="1681">
    <xf numFmtId="0" fontId="0" fillId="0" borderId="0" xfId="0"/>
    <xf numFmtId="0" fontId="6" fillId="0" borderId="0" xfId="0" applyFont="1"/>
    <xf numFmtId="0" fontId="8" fillId="0" borderId="0" xfId="0" applyFont="1"/>
    <xf numFmtId="0" fontId="10" fillId="0" borderId="0" xfId="0" applyFont="1"/>
    <xf numFmtId="0" fontId="0" fillId="0" borderId="3" xfId="0" applyBorder="1" applyAlignment="1">
      <alignment horizontal="center" vertical="center"/>
    </xf>
    <xf numFmtId="169" fontId="0" fillId="0" borderId="3" xfId="0" applyNumberFormat="1" applyBorder="1" applyAlignment="1">
      <alignment horizontal="center" vertical="center"/>
    </xf>
    <xf numFmtId="169" fontId="0" fillId="2" borderId="3" xfId="0" applyNumberFormat="1" applyFill="1" applyBorder="1" applyAlignment="1">
      <alignment horizontal="center" vertical="center"/>
    </xf>
    <xf numFmtId="44" fontId="0" fillId="0" borderId="4" xfId="1" applyNumberFormat="1" applyFont="1" applyBorder="1"/>
    <xf numFmtId="44" fontId="11" fillId="3" borderId="3" xfId="1" applyNumberFormat="1" applyFont="1" applyFill="1" applyBorder="1"/>
    <xf numFmtId="44" fontId="0" fillId="0" borderId="5" xfId="1" applyNumberFormat="1" applyFont="1" applyBorder="1"/>
    <xf numFmtId="43" fontId="0" fillId="0" borderId="1" xfId="1" applyFont="1" applyBorder="1"/>
    <xf numFmtId="44" fontId="0" fillId="0" borderId="6" xfId="1" applyNumberFormat="1" applyFont="1" applyBorder="1"/>
    <xf numFmtId="41" fontId="11" fillId="3" borderId="7" xfId="1" applyNumberFormat="1" applyFont="1" applyFill="1" applyBorder="1" applyAlignment="1">
      <alignment vertical="center"/>
    </xf>
    <xf numFmtId="0" fontId="11" fillId="4" borderId="3" xfId="0" applyFont="1" applyFill="1" applyBorder="1" applyAlignment="1" applyProtection="1">
      <alignment horizontal="center" vertical="center"/>
      <protection locked="0"/>
    </xf>
    <xf numFmtId="9" fontId="0" fillId="0" borderId="3" xfId="2" applyFont="1" applyBorder="1" applyProtection="1">
      <protection locked="0"/>
    </xf>
    <xf numFmtId="44" fontId="0" fillId="0" borderId="3" xfId="1" applyNumberFormat="1" applyFont="1" applyBorder="1" applyProtection="1">
      <protection locked="0"/>
    </xf>
    <xf numFmtId="44" fontId="0" fillId="0" borderId="8" xfId="1" applyNumberFormat="1" applyFont="1" applyBorder="1" applyProtection="1">
      <protection locked="0"/>
    </xf>
    <xf numFmtId="164" fontId="0" fillId="0" borderId="9" xfId="1" applyNumberFormat="1" applyFont="1" applyBorder="1" applyProtection="1">
      <protection locked="0"/>
    </xf>
    <xf numFmtId="42" fontId="0" fillId="0" borderId="3" xfId="1" applyNumberFormat="1" applyFont="1" applyBorder="1" applyProtection="1">
      <protection locked="0"/>
    </xf>
    <xf numFmtId="167" fontId="6" fillId="0" borderId="3" xfId="0" quotePrefix="1" applyNumberFormat="1" applyFont="1" applyBorder="1" applyAlignment="1" applyProtection="1">
      <alignment horizontal="center"/>
      <protection locked="0"/>
    </xf>
    <xf numFmtId="42" fontId="11" fillId="0" borderId="3" xfId="1" applyNumberFormat="1" applyFont="1" applyBorder="1" applyProtection="1">
      <protection locked="0"/>
    </xf>
    <xf numFmtId="43" fontId="0" fillId="0" borderId="10" xfId="1" applyFont="1" applyBorder="1"/>
    <xf numFmtId="9" fontId="0" fillId="0" borderId="10" xfId="1" applyNumberFormat="1" applyFont="1" applyBorder="1" applyAlignment="1" applyProtection="1">
      <alignment horizontal="center"/>
      <protection locked="0"/>
    </xf>
    <xf numFmtId="165" fontId="0" fillId="0" borderId="10" xfId="0" applyNumberFormat="1" applyBorder="1" applyAlignment="1">
      <alignment horizontal="left"/>
    </xf>
    <xf numFmtId="0" fontId="11" fillId="0" borderId="5" xfId="0" applyFont="1" applyBorder="1" applyAlignment="1">
      <alignment horizontal="center" vertical="center"/>
    </xf>
    <xf numFmtId="0" fontId="11" fillId="0" borderId="10" xfId="0" applyFont="1" applyBorder="1" applyAlignment="1">
      <alignment horizontal="center" vertical="center"/>
    </xf>
    <xf numFmtId="43" fontId="10" fillId="0" borderId="3" xfId="0" applyNumberFormat="1" applyFont="1" applyBorder="1" applyAlignment="1">
      <alignment horizontal="center"/>
    </xf>
    <xf numFmtId="1" fontId="11" fillId="0" borderId="8"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4" fillId="0" borderId="3" xfId="0" applyNumberFormat="1" applyFont="1" applyBorder="1" applyAlignment="1">
      <alignment horizontal="center" vertical="center"/>
    </xf>
    <xf numFmtId="170" fontId="4" fillId="0" borderId="3" xfId="0" applyNumberFormat="1" applyFont="1" applyBorder="1" applyAlignment="1">
      <alignment horizontal="left" vertical="center" indent="1"/>
    </xf>
    <xf numFmtId="0" fontId="10" fillId="0" borderId="0" xfId="0" applyFont="1" applyAlignment="1">
      <alignment horizontal="center"/>
    </xf>
    <xf numFmtId="168" fontId="10" fillId="0" borderId="3" xfId="2" applyNumberFormat="1" applyFont="1" applyBorder="1" applyAlignment="1">
      <alignment vertical="center"/>
    </xf>
    <xf numFmtId="168" fontId="10" fillId="0" borderId="3" xfId="2" applyNumberFormat="1" applyFont="1" applyBorder="1" applyAlignment="1"/>
    <xf numFmtId="168" fontId="10" fillId="0" borderId="12" xfId="2" applyNumberFormat="1" applyFont="1" applyBorder="1" applyAlignment="1"/>
    <xf numFmtId="168" fontId="10" fillId="0" borderId="0" xfId="2" applyNumberFormat="1" applyFont="1" applyBorder="1" applyAlignment="1"/>
    <xf numFmtId="0" fontId="0" fillId="0" borderId="0" xfId="0" applyAlignment="1">
      <alignment vertical="center"/>
    </xf>
    <xf numFmtId="0" fontId="10" fillId="6" borderId="0" xfId="0" applyFont="1" applyFill="1"/>
    <xf numFmtId="0" fontId="6" fillId="6" borderId="0" xfId="0" applyFont="1" applyFill="1"/>
    <xf numFmtId="0" fontId="7" fillId="6" borderId="0" xfId="0" applyFont="1" applyFill="1"/>
    <xf numFmtId="0" fontId="11" fillId="0" borderId="3" xfId="0" applyFont="1" applyBorder="1" applyAlignment="1">
      <alignment horizontal="center"/>
    </xf>
    <xf numFmtId="49" fontId="15" fillId="2" borderId="3" xfId="0" applyNumberFormat="1" applyFont="1" applyFill="1" applyBorder="1" applyAlignment="1" applyProtection="1">
      <alignment horizontal="center"/>
      <protection locked="0"/>
    </xf>
    <xf numFmtId="0" fontId="8" fillId="0" borderId="0" xfId="0" applyFont="1" applyAlignment="1">
      <alignment vertical="center" wrapText="1"/>
    </xf>
    <xf numFmtId="49" fontId="15" fillId="10" borderId="3" xfId="0" applyNumberFormat="1" applyFont="1" applyFill="1" applyBorder="1" applyAlignment="1" applyProtection="1">
      <alignment horizontal="center"/>
      <protection locked="0"/>
    </xf>
    <xf numFmtId="42" fontId="6" fillId="10" borderId="2" xfId="1" applyNumberFormat="1" applyFont="1" applyFill="1" applyBorder="1" applyProtection="1">
      <protection locked="0"/>
    </xf>
    <xf numFmtId="42" fontId="6" fillId="10" borderId="20" xfId="1" applyNumberFormat="1" applyFont="1" applyFill="1" applyBorder="1" applyProtection="1">
      <protection locked="0"/>
    </xf>
    <xf numFmtId="42" fontId="6" fillId="10" borderId="5" xfId="1" applyNumberFormat="1" applyFont="1" applyFill="1" applyBorder="1" applyProtection="1">
      <protection locked="0"/>
    </xf>
    <xf numFmtId="42" fontId="6" fillId="10" borderId="10" xfId="1" applyNumberFormat="1" applyFont="1" applyFill="1" applyBorder="1" applyProtection="1">
      <protection locked="0"/>
    </xf>
    <xf numFmtId="0" fontId="0" fillId="0" borderId="0" xfId="0" applyAlignment="1">
      <alignment horizontal="right"/>
    </xf>
    <xf numFmtId="0" fontId="0" fillId="0" borderId="0" xfId="0" applyAlignment="1">
      <alignment horizontal="center"/>
    </xf>
    <xf numFmtId="0" fontId="7" fillId="6" borderId="0" xfId="0" applyFont="1" applyFill="1" applyAlignment="1">
      <alignment horizontal="right"/>
    </xf>
    <xf numFmtId="0" fontId="30" fillId="16" borderId="0" xfId="0" applyFont="1" applyFill="1"/>
    <xf numFmtId="0" fontId="31" fillId="16" borderId="0" xfId="0" applyFont="1" applyFill="1"/>
    <xf numFmtId="0" fontId="30" fillId="0" borderId="0" xfId="0" applyFont="1"/>
    <xf numFmtId="0" fontId="32" fillId="16" borderId="0" xfId="0" applyFont="1" applyFill="1"/>
    <xf numFmtId="0" fontId="33" fillId="16" borderId="0" xfId="0" applyFont="1" applyFill="1" applyAlignment="1">
      <alignment horizontal="right"/>
    </xf>
    <xf numFmtId="8" fontId="0" fillId="0" borderId="0" xfId="0" applyNumberFormat="1" applyAlignment="1">
      <alignment horizontal="center"/>
    </xf>
    <xf numFmtId="8" fontId="0" fillId="14" borderId="0" xfId="0" applyNumberFormat="1" applyFill="1" applyAlignment="1">
      <alignment horizontal="center"/>
    </xf>
    <xf numFmtId="8" fontId="0" fillId="18" borderId="0" xfId="0" applyNumberFormat="1" applyFill="1" applyAlignment="1">
      <alignment horizontal="center"/>
    </xf>
    <xf numFmtId="0" fontId="0" fillId="0" borderId="0" xfId="0" quotePrefix="1" applyAlignment="1">
      <alignment horizontal="right"/>
    </xf>
    <xf numFmtId="8" fontId="0" fillId="17" borderId="0" xfId="0" applyNumberFormat="1" applyFill="1" applyAlignment="1">
      <alignment horizontal="center"/>
    </xf>
    <xf numFmtId="0" fontId="27" fillId="0" borderId="0" xfId="0" applyFont="1" applyAlignment="1">
      <alignment horizontal="right"/>
    </xf>
    <xf numFmtId="8" fontId="0" fillId="19" borderId="0" xfId="0" applyNumberFormat="1" applyFill="1" applyAlignment="1">
      <alignment horizontal="center"/>
    </xf>
    <xf numFmtId="10" fontId="0" fillId="0" borderId="0" xfId="0" applyNumberFormat="1" applyAlignment="1">
      <alignment horizontal="right"/>
    </xf>
    <xf numFmtId="10" fontId="0" fillId="0" borderId="0" xfId="0" applyNumberFormat="1"/>
    <xf numFmtId="0" fontId="39" fillId="0" borderId="0" xfId="0" applyFont="1"/>
    <xf numFmtId="0" fontId="41" fillId="0" borderId="0" xfId="0" applyFont="1" applyAlignment="1">
      <alignment vertical="center" wrapText="1"/>
    </xf>
    <xf numFmtId="0" fontId="40" fillId="0" borderId="0" xfId="0" applyFont="1" applyAlignment="1">
      <alignment horizontal="left" vertical="center" wrapText="1"/>
    </xf>
    <xf numFmtId="0" fontId="41" fillId="0" borderId="27" xfId="0" applyFont="1" applyBorder="1" applyAlignment="1">
      <alignment vertical="center" wrapText="1"/>
    </xf>
    <xf numFmtId="0" fontId="41" fillId="0" borderId="1" xfId="0" applyFont="1" applyBorder="1" applyAlignment="1">
      <alignment vertical="center" wrapText="1"/>
    </xf>
    <xf numFmtId="0" fontId="41" fillId="0" borderId="1" xfId="0" applyFont="1" applyBorder="1" applyAlignment="1">
      <alignment wrapText="1"/>
    </xf>
    <xf numFmtId="0" fontId="41" fillId="0" borderId="28" xfId="0" applyFont="1" applyBorder="1" applyAlignment="1">
      <alignment vertical="center" wrapText="1"/>
    </xf>
    <xf numFmtId="0" fontId="39" fillId="0" borderId="2" xfId="0" applyFont="1" applyBorder="1"/>
    <xf numFmtId="0" fontId="39" fillId="0" borderId="32" xfId="0" applyFont="1" applyBorder="1"/>
    <xf numFmtId="0" fontId="44" fillId="0" borderId="33" xfId="0" applyFont="1" applyBorder="1" applyAlignment="1">
      <alignment vertical="center" wrapText="1"/>
    </xf>
    <xf numFmtId="0" fontId="44" fillId="0" borderId="26" xfId="0" applyFont="1" applyBorder="1" applyAlignment="1">
      <alignment horizontal="center" vertical="center" wrapText="1"/>
    </xf>
    <xf numFmtId="0" fontId="43" fillId="0" borderId="26" xfId="0" applyFont="1" applyBorder="1" applyAlignment="1">
      <alignment vertical="center" wrapText="1"/>
    </xf>
    <xf numFmtId="0" fontId="44" fillId="0" borderId="34" xfId="0" applyFont="1" applyBorder="1" applyAlignment="1">
      <alignment horizontal="center" vertical="center" wrapText="1"/>
    </xf>
    <xf numFmtId="0" fontId="39" fillId="0" borderId="0" xfId="0" applyFont="1" applyAlignment="1">
      <alignment wrapText="1"/>
    </xf>
    <xf numFmtId="0" fontId="42" fillId="0" borderId="13" xfId="0" applyFont="1" applyBorder="1" applyAlignment="1">
      <alignment horizontal="left"/>
    </xf>
    <xf numFmtId="0" fontId="45" fillId="0" borderId="0" xfId="0" applyFont="1" applyAlignment="1">
      <alignment horizontal="left"/>
    </xf>
    <xf numFmtId="0" fontId="45" fillId="0" borderId="0" xfId="0" applyFont="1"/>
    <xf numFmtId="5" fontId="45" fillId="0" borderId="2" xfId="3" applyNumberFormat="1" applyFont="1" applyBorder="1" applyAlignment="1" applyProtection="1">
      <alignment horizontal="left"/>
    </xf>
    <xf numFmtId="0" fontId="45" fillId="0" borderId="14" xfId="0" applyFont="1" applyBorder="1" applyAlignment="1">
      <alignment horizontal="right"/>
    </xf>
    <xf numFmtId="166" fontId="42" fillId="0" borderId="32" xfId="0" applyNumberFormat="1" applyFont="1" applyBorder="1" applyAlignment="1">
      <alignment horizontal="center"/>
    </xf>
    <xf numFmtId="5" fontId="39" fillId="0" borderId="0" xfId="3" applyNumberFormat="1" applyFont="1" applyBorder="1" applyProtection="1">
      <protection locked="0"/>
    </xf>
    <xf numFmtId="0" fontId="39" fillId="0" borderId="0" xfId="0" applyFont="1" applyAlignment="1" applyProtection="1">
      <alignment horizontal="left"/>
      <protection locked="0"/>
    </xf>
    <xf numFmtId="0" fontId="40" fillId="0" borderId="0" xfId="0" applyFont="1" applyProtection="1">
      <protection locked="0"/>
    </xf>
    <xf numFmtId="0" fontId="39" fillId="0" borderId="0" xfId="0" applyFont="1" applyProtection="1">
      <protection locked="0"/>
    </xf>
    <xf numFmtId="0" fontId="39" fillId="0" borderId="0" xfId="0" applyFont="1" applyAlignment="1" applyProtection="1">
      <alignment horizontal="center"/>
      <protection locked="0"/>
    </xf>
    <xf numFmtId="166" fontId="40" fillId="0" borderId="0" xfId="0" applyNumberFormat="1" applyFont="1" applyProtection="1">
      <protection locked="0"/>
    </xf>
    <xf numFmtId="0" fontId="40" fillId="0" borderId="15" xfId="0" applyFont="1" applyBorder="1" applyProtection="1">
      <protection locked="0"/>
    </xf>
    <xf numFmtId="0" fontId="39" fillId="0" borderId="35" xfId="0" applyFont="1" applyBorder="1" applyAlignment="1" applyProtection="1">
      <alignment horizontal="center"/>
      <protection locked="0"/>
    </xf>
    <xf numFmtId="0" fontId="39" fillId="0" borderId="25" xfId="0" applyFont="1" applyBorder="1" applyAlignment="1" applyProtection="1">
      <alignment horizontal="center"/>
      <protection locked="0"/>
    </xf>
    <xf numFmtId="0" fontId="40" fillId="0" borderId="23" xfId="0" applyFont="1" applyBorder="1" applyProtection="1">
      <protection locked="0"/>
    </xf>
    <xf numFmtId="0" fontId="40" fillId="0" borderId="23" xfId="0" applyFont="1" applyBorder="1" applyAlignment="1" applyProtection="1">
      <alignment wrapText="1"/>
      <protection locked="0"/>
    </xf>
    <xf numFmtId="0" fontId="45" fillId="0" borderId="33" xfId="0" applyFont="1" applyBorder="1" applyAlignment="1">
      <alignment horizontal="right"/>
    </xf>
    <xf numFmtId="0" fontId="45" fillId="0" borderId="33" xfId="0" applyFont="1" applyBorder="1" applyAlignment="1" applyProtection="1">
      <alignment horizontal="right"/>
      <protection locked="0"/>
    </xf>
    <xf numFmtId="0" fontId="45" fillId="0" borderId="37" xfId="0" applyFont="1" applyBorder="1" applyAlignment="1">
      <alignment horizontal="left"/>
    </xf>
    <xf numFmtId="0" fontId="45" fillId="0" borderId="37" xfId="0" applyFont="1" applyBorder="1" applyAlignment="1" applyProtection="1">
      <alignment horizontal="left"/>
      <protection locked="0"/>
    </xf>
    <xf numFmtId="0" fontId="45" fillId="0" borderId="38" xfId="0" applyFont="1" applyBorder="1" applyAlignment="1">
      <alignment horizontal="left"/>
    </xf>
    <xf numFmtId="0" fontId="45" fillId="0" borderId="38" xfId="0" applyFont="1" applyBorder="1" applyAlignment="1" applyProtection="1">
      <alignment horizontal="left"/>
      <protection locked="0"/>
    </xf>
    <xf numFmtId="0" fontId="46" fillId="0" borderId="41" xfId="0" applyFont="1" applyBorder="1" applyAlignment="1">
      <alignment horizontal="right"/>
    </xf>
    <xf numFmtId="5" fontId="46" fillId="0" borderId="42" xfId="0" applyNumberFormat="1" applyFont="1" applyBorder="1"/>
    <xf numFmtId="0" fontId="46" fillId="0" borderId="37" xfId="0" applyFont="1" applyBorder="1" applyAlignment="1">
      <alignment horizontal="right" wrapText="1"/>
    </xf>
    <xf numFmtId="0" fontId="42" fillId="0" borderId="13" xfId="0" applyFont="1" applyBorder="1" applyAlignment="1">
      <alignment horizontal="right"/>
    </xf>
    <xf numFmtId="0" fontId="43" fillId="0" borderId="13" xfId="0" applyFont="1" applyBorder="1" applyProtection="1">
      <protection locked="0"/>
    </xf>
    <xf numFmtId="0" fontId="43" fillId="0" borderId="0" xfId="0" applyFont="1" applyProtection="1">
      <protection locked="0"/>
    </xf>
    <xf numFmtId="0" fontId="43" fillId="0" borderId="14" xfId="0" applyFont="1" applyBorder="1" applyProtection="1">
      <protection locked="0"/>
    </xf>
    <xf numFmtId="0" fontId="10" fillId="16" borderId="0" xfId="0" applyFont="1" applyFill="1"/>
    <xf numFmtId="0" fontId="6" fillId="16" borderId="0" xfId="0" applyFont="1" applyFill="1"/>
    <xf numFmtId="0" fontId="8" fillId="16" borderId="0" xfId="0" applyFont="1" applyFill="1"/>
    <xf numFmtId="0" fontId="8" fillId="16" borderId="0" xfId="0" applyFont="1" applyFill="1" applyAlignment="1">
      <alignment vertical="center" wrapText="1"/>
    </xf>
    <xf numFmtId="0" fontId="6" fillId="16" borderId="0" xfId="0" applyFont="1" applyFill="1" applyAlignment="1">
      <alignment horizontal="center" vertical="center" wrapText="1"/>
    </xf>
    <xf numFmtId="0" fontId="0" fillId="16" borderId="0" xfId="0" applyFill="1" applyAlignment="1">
      <alignment horizontal="center" vertical="center" wrapText="1"/>
    </xf>
    <xf numFmtId="9" fontId="6" fillId="16" borderId="0" xfId="0" applyNumberFormat="1" applyFont="1" applyFill="1"/>
    <xf numFmtId="0" fontId="4" fillId="16" borderId="0" xfId="0" applyFont="1" applyFill="1"/>
    <xf numFmtId="0" fontId="4" fillId="16" borderId="0" xfId="0" quotePrefix="1" applyFont="1" applyFill="1"/>
    <xf numFmtId="0" fontId="10" fillId="6" borderId="0" xfId="0" applyFont="1" applyFill="1" applyProtection="1">
      <protection locked="0"/>
    </xf>
    <xf numFmtId="0" fontId="15" fillId="6" borderId="0" xfId="0" applyFont="1" applyFill="1" applyAlignment="1" applyProtection="1">
      <alignment horizontal="left"/>
      <protection locked="0"/>
    </xf>
    <xf numFmtId="0" fontId="6" fillId="6" borderId="0" xfId="0" applyFont="1" applyFill="1" applyProtection="1">
      <protection locked="0"/>
    </xf>
    <xf numFmtId="0" fontId="6" fillId="9" borderId="21" xfId="0" applyFont="1" applyFill="1" applyBorder="1" applyProtection="1">
      <protection locked="0"/>
    </xf>
    <xf numFmtId="0" fontId="6" fillId="9" borderId="6" xfId="0" applyFont="1" applyFill="1" applyBorder="1" applyProtection="1">
      <protection locked="0"/>
    </xf>
    <xf numFmtId="0" fontId="6" fillId="9" borderId="12" xfId="0" applyFont="1" applyFill="1" applyBorder="1" applyProtection="1">
      <protection locked="0"/>
    </xf>
    <xf numFmtId="0" fontId="6" fillId="9" borderId="0" xfId="0" applyFont="1" applyFill="1" applyProtection="1">
      <protection locked="0"/>
    </xf>
    <xf numFmtId="0" fontId="6" fillId="0" borderId="13" xfId="0" applyFont="1" applyBorder="1" applyAlignment="1" applyProtection="1">
      <alignment horizontal="center"/>
      <protection locked="0"/>
    </xf>
    <xf numFmtId="0" fontId="6" fillId="0" borderId="0" xfId="0" applyFont="1" applyAlignment="1" applyProtection="1">
      <alignment horizontal="center"/>
      <protection locked="0"/>
    </xf>
    <xf numFmtId="0" fontId="6" fillId="0" borderId="14" xfId="0" applyFont="1" applyBorder="1" applyAlignment="1" applyProtection="1">
      <alignment horizontal="center"/>
      <protection locked="0"/>
    </xf>
    <xf numFmtId="0" fontId="8" fillId="9" borderId="12" xfId="0" applyFont="1" applyFill="1" applyBorder="1" applyProtection="1">
      <protection locked="0"/>
    </xf>
    <xf numFmtId="0" fontId="8" fillId="9" borderId="0" xfId="0" applyFont="1" applyFill="1" applyProtection="1">
      <protection locked="0"/>
    </xf>
    <xf numFmtId="0" fontId="6" fillId="0" borderId="0" xfId="0" applyFont="1" applyAlignment="1" applyProtection="1">
      <alignment horizontal="left"/>
      <protection locked="0"/>
    </xf>
    <xf numFmtId="0" fontId="7" fillId="0" borderId="0" xfId="0" applyFont="1" applyProtection="1">
      <protection locked="0"/>
    </xf>
    <xf numFmtId="0" fontId="6" fillId="0" borderId="13" xfId="0" applyFont="1" applyBorder="1" applyProtection="1">
      <protection locked="0"/>
    </xf>
    <xf numFmtId="0" fontId="6" fillId="0" borderId="0" xfId="0" applyFont="1" applyProtection="1">
      <protection locked="0"/>
    </xf>
    <xf numFmtId="0" fontId="6" fillId="0" borderId="14" xfId="0" applyFont="1" applyBorder="1" applyProtection="1">
      <protection locked="0"/>
    </xf>
    <xf numFmtId="0" fontId="6" fillId="0" borderId="6" xfId="0" applyFont="1" applyBorder="1" applyProtection="1">
      <protection locked="0"/>
    </xf>
    <xf numFmtId="0" fontId="8" fillId="0" borderId="13" xfId="0" applyFont="1" applyBorder="1" applyProtection="1">
      <protection locked="0"/>
    </xf>
    <xf numFmtId="0" fontId="8" fillId="0" borderId="0" xfId="0" applyFont="1" applyProtection="1">
      <protection locked="0"/>
    </xf>
    <xf numFmtId="0" fontId="8" fillId="0" borderId="14" xfId="0" applyFont="1" applyBorder="1" applyProtection="1">
      <protection locked="0"/>
    </xf>
    <xf numFmtId="0" fontId="8" fillId="0" borderId="17" xfId="0" applyFont="1" applyBorder="1" applyProtection="1">
      <protection locked="0"/>
    </xf>
    <xf numFmtId="0" fontId="8" fillId="0" borderId="18" xfId="0" applyFont="1" applyBorder="1" applyProtection="1">
      <protection locked="0"/>
    </xf>
    <xf numFmtId="0" fontId="6" fillId="0" borderId="17" xfId="0" applyFont="1" applyBorder="1" applyAlignment="1" applyProtection="1">
      <alignment horizontal="center"/>
      <protection locked="0"/>
    </xf>
    <xf numFmtId="0" fontId="6" fillId="0" borderId="18" xfId="0" applyFont="1" applyBorder="1" applyAlignment="1" applyProtection="1">
      <alignment horizontal="center"/>
      <protection locked="0"/>
    </xf>
    <xf numFmtId="0" fontId="5" fillId="0" borderId="18" xfId="0" applyFont="1" applyBorder="1" applyAlignment="1" applyProtection="1">
      <alignment horizontal="left"/>
      <protection locked="0"/>
    </xf>
    <xf numFmtId="0" fontId="7" fillId="0" borderId="18" xfId="0" applyFont="1" applyBorder="1" applyAlignment="1" applyProtection="1">
      <alignment horizontal="center"/>
      <protection locked="0"/>
    </xf>
    <xf numFmtId="43" fontId="5" fillId="0" borderId="18" xfId="0" applyNumberFormat="1" applyFont="1" applyBorder="1" applyAlignment="1" applyProtection="1">
      <alignment horizontal="center"/>
      <protection locked="0"/>
    </xf>
    <xf numFmtId="43" fontId="7" fillId="0" borderId="18" xfId="0" applyNumberFormat="1" applyFont="1" applyBorder="1" applyAlignment="1" applyProtection="1">
      <alignment horizontal="center"/>
      <protection locked="0"/>
    </xf>
    <xf numFmtId="0" fontId="6" fillId="0" borderId="16" xfId="0" applyFont="1" applyBorder="1" applyAlignment="1" applyProtection="1">
      <alignment horizontal="center"/>
      <protection locked="0"/>
    </xf>
    <xf numFmtId="0" fontId="10" fillId="9" borderId="19" xfId="0" applyFont="1" applyFill="1" applyBorder="1" applyProtection="1">
      <protection locked="0"/>
    </xf>
    <xf numFmtId="0" fontId="10" fillId="9" borderId="2" xfId="0" applyFont="1" applyFill="1" applyBorder="1" applyProtection="1">
      <protection locked="0"/>
    </xf>
    <xf numFmtId="0" fontId="4" fillId="16" borderId="0" xfId="0" applyFont="1" applyFill="1" applyAlignment="1">
      <alignment horizontal="center"/>
    </xf>
    <xf numFmtId="0" fontId="26" fillId="16" borderId="3" xfId="0" applyFont="1" applyFill="1" applyBorder="1" applyAlignment="1">
      <alignment horizontal="center"/>
    </xf>
    <xf numFmtId="0" fontId="13" fillId="16" borderId="3" xfId="0" applyFont="1" applyFill="1" applyBorder="1"/>
    <xf numFmtId="0" fontId="13" fillId="16" borderId="3" xfId="0" applyFont="1" applyFill="1" applyBorder="1" applyAlignment="1">
      <alignment horizontal="center"/>
    </xf>
    <xf numFmtId="44" fontId="13" fillId="16" borderId="3" xfId="3" applyFont="1" applyFill="1" applyBorder="1" applyProtection="1"/>
    <xf numFmtId="0" fontId="26" fillId="16" borderId="27" xfId="0" applyFont="1" applyFill="1" applyBorder="1" applyAlignment="1">
      <alignment horizontal="left"/>
    </xf>
    <xf numFmtId="0" fontId="6" fillId="16" borderId="1" xfId="0" applyFont="1" applyFill="1" applyBorder="1"/>
    <xf numFmtId="0" fontId="6" fillId="16" borderId="28" xfId="0" applyFont="1" applyFill="1" applyBorder="1"/>
    <xf numFmtId="0" fontId="6" fillId="16" borderId="13" xfId="0" applyFont="1" applyFill="1" applyBorder="1"/>
    <xf numFmtId="0" fontId="6" fillId="16" borderId="14" xfId="0" applyFont="1" applyFill="1" applyBorder="1"/>
    <xf numFmtId="0" fontId="4" fillId="16" borderId="17" xfId="0" applyFont="1" applyFill="1" applyBorder="1"/>
    <xf numFmtId="0" fontId="4" fillId="16" borderId="18" xfId="0" applyFont="1" applyFill="1" applyBorder="1"/>
    <xf numFmtId="0" fontId="4" fillId="16" borderId="16" xfId="0" applyFont="1" applyFill="1" applyBorder="1"/>
    <xf numFmtId="44" fontId="6" fillId="16" borderId="13" xfId="3" applyFont="1" applyFill="1" applyBorder="1" applyAlignment="1" applyProtection="1">
      <alignment horizontal="left"/>
    </xf>
    <xf numFmtId="0" fontId="4" fillId="16" borderId="17" xfId="0" applyFont="1" applyFill="1" applyBorder="1" applyAlignment="1">
      <alignment horizontal="left"/>
    </xf>
    <xf numFmtId="0" fontId="6" fillId="16" borderId="13" xfId="0" applyFont="1" applyFill="1" applyBorder="1" applyAlignment="1">
      <alignment horizontal="left"/>
    </xf>
    <xf numFmtId="44" fontId="4" fillId="16" borderId="17" xfId="3" applyFont="1" applyFill="1" applyBorder="1" applyAlignment="1" applyProtection="1">
      <alignment horizontal="left"/>
    </xf>
    <xf numFmtId="0" fontId="47" fillId="20" borderId="3" xfId="0" applyFont="1" applyFill="1" applyBorder="1" applyAlignment="1" applyProtection="1">
      <alignment horizontal="center"/>
      <protection locked="0"/>
    </xf>
    <xf numFmtId="44" fontId="47" fillId="16" borderId="3" xfId="3" applyFont="1" applyFill="1" applyBorder="1" applyAlignment="1" applyProtection="1">
      <alignment horizontal="center"/>
      <protection locked="0"/>
    </xf>
    <xf numFmtId="0" fontId="48" fillId="16" borderId="3" xfId="0" applyFont="1" applyFill="1" applyBorder="1" applyAlignment="1" applyProtection="1">
      <alignment horizontal="center"/>
      <protection locked="0"/>
    </xf>
    <xf numFmtId="0" fontId="5" fillId="6" borderId="0" xfId="0" applyFont="1" applyFill="1" applyAlignment="1" applyProtection="1">
      <alignment horizontal="left"/>
      <protection locked="0"/>
    </xf>
    <xf numFmtId="0" fontId="13" fillId="6" borderId="0" xfId="0" applyFont="1" applyFill="1" applyAlignment="1" applyProtection="1">
      <alignment horizontal="right"/>
      <protection locked="0"/>
    </xf>
    <xf numFmtId="0" fontId="22" fillId="6" borderId="0" xfId="0" applyFont="1" applyFill="1" applyProtection="1">
      <protection locked="0"/>
    </xf>
    <xf numFmtId="0" fontId="5" fillId="0" borderId="23"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172" fontId="49" fillId="0" borderId="16" xfId="0" applyNumberFormat="1" applyFont="1" applyBorder="1" applyAlignment="1" applyProtection="1">
      <alignment horizontal="center" vertical="center"/>
      <protection locked="0"/>
    </xf>
    <xf numFmtId="0" fontId="51" fillId="16" borderId="0" xfId="0" applyFont="1" applyFill="1" applyAlignment="1">
      <alignment horizontal="center"/>
    </xf>
    <xf numFmtId="0" fontId="34" fillId="16" borderId="0" xfId="0" applyFont="1" applyFill="1" applyAlignment="1">
      <alignment horizontal="right"/>
    </xf>
    <xf numFmtId="0" fontId="37" fillId="16" borderId="0" xfId="0" applyFont="1" applyFill="1"/>
    <xf numFmtId="0" fontId="0" fillId="16" borderId="0" xfId="0" applyFill="1"/>
    <xf numFmtId="0" fontId="33" fillId="16" borderId="0" xfId="0" applyFont="1" applyFill="1"/>
    <xf numFmtId="44" fontId="30" fillId="16" borderId="0" xfId="3" applyFont="1" applyFill="1" applyBorder="1" applyProtection="1"/>
    <xf numFmtId="0" fontId="52" fillId="16" borderId="0" xfId="0" applyFont="1" applyFill="1"/>
    <xf numFmtId="44" fontId="30" fillId="21" borderId="3" xfId="0" applyNumberFormat="1" applyFont="1" applyFill="1" applyBorder="1" applyAlignment="1">
      <alignment horizontal="center"/>
    </xf>
    <xf numFmtId="0" fontId="33" fillId="16" borderId="12" xfId="0" applyFont="1" applyFill="1" applyBorder="1" applyAlignment="1">
      <alignment horizontal="center"/>
    </xf>
    <xf numFmtId="0" fontId="33" fillId="16" borderId="3" xfId="0" applyFont="1" applyFill="1" applyBorder="1" applyAlignment="1">
      <alignment horizontal="center"/>
    </xf>
    <xf numFmtId="0" fontId="33" fillId="16" borderId="5" xfId="0" applyFont="1" applyFill="1" applyBorder="1" applyAlignment="1">
      <alignment horizontal="right"/>
    </xf>
    <xf numFmtId="0" fontId="57" fillId="16" borderId="0" xfId="0" applyFont="1" applyFill="1"/>
    <xf numFmtId="0" fontId="59" fillId="16" borderId="0" xfId="0" applyFont="1" applyFill="1"/>
    <xf numFmtId="0" fontId="60" fillId="16" borderId="0" xfId="0" applyFont="1" applyFill="1" applyAlignment="1">
      <alignment horizontal="right"/>
    </xf>
    <xf numFmtId="0" fontId="59" fillId="16" borderId="21" xfId="0" applyFont="1" applyFill="1" applyBorder="1"/>
    <xf numFmtId="0" fontId="59" fillId="16" borderId="12" xfId="0" applyFont="1" applyFill="1" applyBorder="1"/>
    <xf numFmtId="0" fontId="59" fillId="16" borderId="19" xfId="0" applyFont="1" applyFill="1" applyBorder="1"/>
    <xf numFmtId="0" fontId="59" fillId="16" borderId="22" xfId="0" applyFont="1" applyFill="1" applyBorder="1"/>
    <xf numFmtId="174" fontId="61" fillId="16" borderId="0" xfId="0" applyNumberFormat="1" applyFont="1" applyFill="1" applyAlignment="1">
      <alignment horizontal="right"/>
    </xf>
    <xf numFmtId="174" fontId="61" fillId="16" borderId="0" xfId="0" quotePrefix="1" applyNumberFormat="1" applyFont="1" applyFill="1" applyAlignment="1">
      <alignment horizontal="right"/>
    </xf>
    <xf numFmtId="0" fontId="39" fillId="0" borderId="0" xfId="0" applyFont="1" applyAlignment="1">
      <alignment horizontal="center"/>
    </xf>
    <xf numFmtId="0" fontId="44" fillId="0" borderId="17" xfId="0" applyFont="1" applyBorder="1" applyProtection="1">
      <protection locked="0"/>
    </xf>
    <xf numFmtId="0" fontId="39" fillId="0" borderId="0" xfId="0" applyFont="1" applyAlignment="1">
      <alignment horizontal="right"/>
    </xf>
    <xf numFmtId="0" fontId="63" fillId="0" borderId="0" xfId="0" applyFont="1" applyAlignment="1">
      <alignment horizontal="right"/>
    </xf>
    <xf numFmtId="0" fontId="43" fillId="0" borderId="37" xfId="0" applyFont="1" applyBorder="1" applyAlignment="1" applyProtection="1">
      <alignment horizontal="left"/>
      <protection locked="0"/>
    </xf>
    <xf numFmtId="0" fontId="43" fillId="0" borderId="5" xfId="0" applyFont="1" applyBorder="1" applyAlignment="1" applyProtection="1">
      <alignment horizontal="left"/>
      <protection locked="0"/>
    </xf>
    <xf numFmtId="0" fontId="43" fillId="0" borderId="44" xfId="0" applyFont="1" applyBorder="1" applyAlignment="1" applyProtection="1">
      <alignment horizontal="left"/>
      <protection locked="0"/>
    </xf>
    <xf numFmtId="7" fontId="39" fillId="0" borderId="0" xfId="0" applyNumberFormat="1" applyFont="1"/>
    <xf numFmtId="0" fontId="39" fillId="0" borderId="23" xfId="0" applyFont="1" applyBorder="1"/>
    <xf numFmtId="7" fontId="39" fillId="0" borderId="25" xfId="0" applyNumberFormat="1" applyFont="1" applyBorder="1"/>
    <xf numFmtId="0" fontId="65" fillId="0" borderId="44" xfId="0" applyFont="1" applyBorder="1" applyAlignment="1" applyProtection="1">
      <alignment horizontal="center" wrapText="1"/>
      <protection locked="0"/>
    </xf>
    <xf numFmtId="7" fontId="42" fillId="0" borderId="11" xfId="0" applyNumberFormat="1" applyFont="1" applyBorder="1"/>
    <xf numFmtId="0" fontId="46" fillId="9" borderId="0" xfId="0" applyFont="1" applyFill="1" applyAlignment="1">
      <alignment horizontal="right" vertical="center" wrapText="1"/>
    </xf>
    <xf numFmtId="0" fontId="46" fillId="9" borderId="0" xfId="0" applyFont="1" applyFill="1" applyAlignment="1">
      <alignment horizontal="right" wrapText="1"/>
    </xf>
    <xf numFmtId="0" fontId="63" fillId="0" borderId="13" xfId="0" applyFont="1" applyBorder="1" applyAlignment="1">
      <alignment horizontal="right" wrapText="1"/>
    </xf>
    <xf numFmtId="44" fontId="42" fillId="0" borderId="45" xfId="3" applyFont="1" applyBorder="1" applyAlignment="1" applyProtection="1">
      <alignment vertical="center"/>
      <protection locked="0"/>
    </xf>
    <xf numFmtId="0" fontId="45" fillId="9" borderId="0" xfId="0" applyFont="1" applyFill="1" applyAlignment="1">
      <alignment horizontal="center" vertical="center" wrapText="1"/>
    </xf>
    <xf numFmtId="0" fontId="45" fillId="9" borderId="14" xfId="0" applyFont="1" applyFill="1" applyBorder="1" applyAlignment="1">
      <alignment horizontal="center" wrapText="1"/>
    </xf>
    <xf numFmtId="0" fontId="66" fillId="16" borderId="0" xfId="0" applyFont="1" applyFill="1" applyAlignment="1">
      <alignment horizontal="right"/>
    </xf>
    <xf numFmtId="0" fontId="67" fillId="16" borderId="0" xfId="0" applyFont="1" applyFill="1"/>
    <xf numFmtId="0" fontId="68" fillId="16" borderId="0" xfId="0" applyFont="1" applyFill="1"/>
    <xf numFmtId="0" fontId="33" fillId="0" borderId="10" xfId="0" applyFont="1" applyBorder="1" applyAlignment="1" applyProtection="1">
      <alignment horizontal="right"/>
      <protection locked="0"/>
    </xf>
    <xf numFmtId="10" fontId="56" fillId="16" borderId="0" xfId="2" applyNumberFormat="1" applyFont="1" applyFill="1" applyBorder="1" applyProtection="1"/>
    <xf numFmtId="43" fontId="45" fillId="0" borderId="43" xfId="4" applyFont="1" applyFill="1" applyBorder="1" applyProtection="1"/>
    <xf numFmtId="0" fontId="0" fillId="0" borderId="0" xfId="0" applyProtection="1">
      <protection locked="0"/>
    </xf>
    <xf numFmtId="0" fontId="12" fillId="0" borderId="0" xfId="0" applyFont="1" applyProtection="1">
      <protection locked="0"/>
    </xf>
    <xf numFmtId="0" fontId="15" fillId="0" borderId="0" xfId="0" applyFont="1"/>
    <xf numFmtId="0" fontId="79" fillId="0" borderId="0" xfId="5" applyFont="1" applyAlignment="1">
      <alignment horizontal="left" vertical="top"/>
    </xf>
    <xf numFmtId="0" fontId="79" fillId="16" borderId="0" xfId="5" applyFont="1" applyFill="1" applyAlignment="1">
      <alignment horizontal="left" vertical="top"/>
    </xf>
    <xf numFmtId="0" fontId="59" fillId="0" borderId="49" xfId="5" applyFont="1" applyBorder="1" applyAlignment="1">
      <alignment horizontal="center" vertical="top" wrapText="1"/>
    </xf>
    <xf numFmtId="0" fontId="59" fillId="0" borderId="49" xfId="5" applyFont="1" applyBorder="1" applyAlignment="1">
      <alignment horizontal="left" vertical="top" wrapText="1"/>
    </xf>
    <xf numFmtId="0" fontId="56" fillId="0" borderId="46" xfId="5" applyFont="1" applyBorder="1" applyAlignment="1">
      <alignment horizontal="left" vertical="top" wrapText="1"/>
    </xf>
    <xf numFmtId="0" fontId="59" fillId="0" borderId="83" xfId="5" applyFont="1" applyBorder="1" applyAlignment="1">
      <alignment horizontal="left" vertical="top" wrapText="1"/>
    </xf>
    <xf numFmtId="0" fontId="79" fillId="23" borderId="49" xfId="5" applyFont="1" applyFill="1" applyBorder="1" applyAlignment="1">
      <alignment horizontal="left" vertical="top" wrapText="1"/>
    </xf>
    <xf numFmtId="0" fontId="82" fillId="0" borderId="46" xfId="5" applyFont="1" applyBorder="1" applyAlignment="1">
      <alignment horizontal="left" vertical="center" wrapText="1"/>
    </xf>
    <xf numFmtId="0" fontId="56" fillId="0" borderId="46" xfId="5" applyFont="1" applyBorder="1" applyAlignment="1">
      <alignment horizontal="left" vertical="center" wrapText="1"/>
    </xf>
    <xf numFmtId="0" fontId="79" fillId="16" borderId="12" xfId="5" quotePrefix="1" applyFont="1" applyFill="1" applyBorder="1" applyAlignment="1">
      <alignment horizontal="left" vertical="top"/>
    </xf>
    <xf numFmtId="0" fontId="59" fillId="16" borderId="15" xfId="5" applyFont="1" applyFill="1" applyBorder="1" applyAlignment="1">
      <alignment horizontal="right" vertical="top"/>
    </xf>
    <xf numFmtId="0" fontId="79" fillId="16" borderId="2" xfId="5" applyFont="1" applyFill="1" applyBorder="1" applyAlignment="1">
      <alignment horizontal="left" vertical="top" wrapText="1"/>
    </xf>
    <xf numFmtId="0" fontId="61" fillId="10" borderId="48" xfId="5" applyFont="1" applyFill="1" applyBorder="1" applyAlignment="1" applyProtection="1">
      <alignment horizontal="left" vertical="top" wrapText="1"/>
      <protection locked="0"/>
    </xf>
    <xf numFmtId="0" fontId="59" fillId="16" borderId="0" xfId="5" applyFont="1" applyFill="1" applyAlignment="1">
      <alignment horizontal="left" vertical="top" wrapText="1"/>
    </xf>
    <xf numFmtId="0" fontId="56" fillId="16" borderId="0" xfId="5" applyFont="1" applyFill="1" applyAlignment="1">
      <alignment horizontal="left" vertical="top"/>
    </xf>
    <xf numFmtId="0" fontId="86" fillId="16" borderId="0" xfId="5" applyFont="1" applyFill="1" applyAlignment="1">
      <alignment horizontal="left" vertical="top"/>
    </xf>
    <xf numFmtId="0" fontId="87" fillId="16" borderId="0" xfId="5" applyFont="1" applyFill="1" applyAlignment="1">
      <alignment horizontal="right" vertical="top"/>
    </xf>
    <xf numFmtId="14" fontId="87" fillId="16" borderId="0" xfId="5" applyNumberFormat="1" applyFont="1" applyFill="1" applyAlignment="1">
      <alignment horizontal="left" vertical="top"/>
    </xf>
    <xf numFmtId="0" fontId="59" fillId="16" borderId="0" xfId="5" applyFont="1" applyFill="1" applyAlignment="1">
      <alignment horizontal="left" vertical="top"/>
    </xf>
    <xf numFmtId="0" fontId="87" fillId="16" borderId="0" xfId="5" applyFont="1" applyFill="1" applyAlignment="1">
      <alignment horizontal="left" vertical="top"/>
    </xf>
    <xf numFmtId="0" fontId="82" fillId="0" borderId="49" xfId="5" applyFont="1" applyBorder="1" applyAlignment="1">
      <alignment horizontal="left" vertical="center" wrapText="1"/>
    </xf>
    <xf numFmtId="0" fontId="56" fillId="0" borderId="49" xfId="5" applyFont="1" applyBorder="1" applyAlignment="1">
      <alignment horizontal="left" vertical="top" wrapText="1"/>
    </xf>
    <xf numFmtId="0" fontId="79" fillId="0" borderId="49" xfId="5" applyFont="1" applyBorder="1" applyAlignment="1">
      <alignment horizontal="left" vertical="top" wrapText="1"/>
    </xf>
    <xf numFmtId="0" fontId="79" fillId="23" borderId="50" xfId="5" applyFont="1" applyFill="1" applyBorder="1" applyAlignment="1">
      <alignment horizontal="left" vertical="top" wrapText="1"/>
    </xf>
    <xf numFmtId="0" fontId="59" fillId="0" borderId="51" xfId="5" applyFont="1" applyBorder="1" applyAlignment="1">
      <alignment horizontal="left" vertical="top" wrapText="1"/>
    </xf>
    <xf numFmtId="0" fontId="59" fillId="0" borderId="54" xfId="5" applyFont="1" applyBorder="1" applyAlignment="1">
      <alignment horizontal="left" vertical="top" wrapText="1"/>
    </xf>
    <xf numFmtId="0" fontId="79" fillId="23" borderId="57" xfId="5" applyFont="1" applyFill="1" applyBorder="1" applyAlignment="1">
      <alignment horizontal="left" vertical="top" wrapText="1"/>
    </xf>
    <xf numFmtId="0" fontId="59" fillId="0" borderId="58" xfId="5" applyFont="1" applyBorder="1" applyAlignment="1">
      <alignment horizontal="left" vertical="top" wrapText="1"/>
    </xf>
    <xf numFmtId="0" fontId="57" fillId="0" borderId="47" xfId="5" applyFont="1" applyBorder="1" applyAlignment="1">
      <alignment horizontal="left" vertical="center" wrapText="1" indent="1"/>
    </xf>
    <xf numFmtId="0" fontId="57" fillId="0" borderId="47" xfId="5" applyFont="1" applyBorder="1" applyAlignment="1">
      <alignment horizontal="right" vertical="center" wrapText="1" indent="1"/>
    </xf>
    <xf numFmtId="0" fontId="82" fillId="0" borderId="49" xfId="5" applyFont="1" applyBorder="1" applyAlignment="1">
      <alignment horizontal="center" vertical="top" wrapText="1"/>
    </xf>
    <xf numFmtId="0" fontId="82" fillId="0" borderId="49" xfId="5" applyFont="1" applyBorder="1" applyAlignment="1">
      <alignment horizontal="center" vertical="center" wrapText="1"/>
    </xf>
    <xf numFmtId="0" fontId="82" fillId="0" borderId="86" xfId="5" applyFont="1" applyBorder="1" applyAlignment="1">
      <alignment horizontal="center" vertical="top" wrapText="1"/>
    </xf>
    <xf numFmtId="0" fontId="56" fillId="0" borderId="49" xfId="5" applyFont="1" applyBorder="1" applyAlignment="1">
      <alignment horizontal="left" vertical="center" wrapText="1"/>
    </xf>
    <xf numFmtId="0" fontId="88" fillId="10" borderId="49" xfId="5" applyFont="1" applyFill="1" applyBorder="1" applyAlignment="1" applyProtection="1">
      <alignment horizontal="center" vertical="top" wrapText="1"/>
      <protection locked="0"/>
    </xf>
    <xf numFmtId="0" fontId="88" fillId="10" borderId="48" xfId="5" applyFont="1" applyFill="1" applyBorder="1" applyAlignment="1" applyProtection="1">
      <alignment horizontal="center" vertical="top" wrapText="1"/>
      <protection locked="0"/>
    </xf>
    <xf numFmtId="0" fontId="79" fillId="23" borderId="57" xfId="5" applyFont="1" applyFill="1" applyBorder="1" applyAlignment="1">
      <alignment horizontal="center" vertical="center" wrapText="1"/>
    </xf>
    <xf numFmtId="0" fontId="79" fillId="16" borderId="19" xfId="5" quotePrefix="1" applyFont="1" applyFill="1" applyBorder="1" applyAlignment="1">
      <alignment horizontal="left" vertical="top"/>
    </xf>
    <xf numFmtId="0" fontId="79" fillId="16" borderId="20" xfId="5" applyFont="1" applyFill="1" applyBorder="1" applyAlignment="1">
      <alignment horizontal="left" vertical="top" wrapText="1"/>
    </xf>
    <xf numFmtId="0" fontId="82" fillId="0" borderId="55" xfId="5" applyFont="1" applyBorder="1" applyAlignment="1">
      <alignment horizontal="left" vertical="center" wrapText="1"/>
    </xf>
    <xf numFmtId="0" fontId="56" fillId="0" borderId="62" xfId="5" applyFont="1" applyBorder="1" applyAlignment="1">
      <alignment horizontal="left" vertical="center" wrapText="1"/>
    </xf>
    <xf numFmtId="0" fontId="59" fillId="22" borderId="3" xfId="5" applyFont="1" applyFill="1" applyBorder="1" applyAlignment="1">
      <alignment horizontal="center" vertical="center" wrapText="1"/>
    </xf>
    <xf numFmtId="14" fontId="87" fillId="16" borderId="0" xfId="5" applyNumberFormat="1" applyFont="1" applyFill="1" applyAlignment="1">
      <alignment horizontal="right" vertical="top"/>
    </xf>
    <xf numFmtId="0" fontId="82" fillId="16" borderId="0" xfId="5" applyFont="1" applyFill="1" applyAlignment="1">
      <alignment horizontal="left" vertical="top"/>
    </xf>
    <xf numFmtId="0" fontId="89" fillId="0" borderId="0" xfId="5" applyFont="1" applyAlignment="1">
      <alignment horizontal="left" vertical="top"/>
    </xf>
    <xf numFmtId="0" fontId="89" fillId="16" borderId="0" xfId="5" applyFont="1" applyFill="1" applyAlignment="1">
      <alignment horizontal="left" vertical="top"/>
    </xf>
    <xf numFmtId="0" fontId="89" fillId="16" borderId="0" xfId="5" applyFont="1" applyFill="1" applyAlignment="1">
      <alignment horizontal="right" vertical="top"/>
    </xf>
    <xf numFmtId="0" fontId="79" fillId="10" borderId="0" xfId="5" applyFont="1" applyFill="1" applyAlignment="1" applyProtection="1">
      <alignment horizontal="left" vertical="top"/>
      <protection locked="0"/>
    </xf>
    <xf numFmtId="0" fontId="61" fillId="10" borderId="87" xfId="5" applyFont="1" applyFill="1" applyBorder="1" applyAlignment="1" applyProtection="1">
      <alignment horizontal="left" vertical="top" wrapText="1"/>
      <protection locked="0"/>
    </xf>
    <xf numFmtId="0" fontId="61" fillId="10" borderId="88" xfId="5" applyFont="1" applyFill="1" applyBorder="1" applyAlignment="1" applyProtection="1">
      <alignment horizontal="left" vertical="top" wrapText="1"/>
      <protection locked="0"/>
    </xf>
    <xf numFmtId="0" fontId="87" fillId="10" borderId="49" xfId="5" applyFont="1" applyFill="1" applyBorder="1" applyAlignment="1" applyProtection="1">
      <alignment horizontal="center" vertical="top" wrapText="1"/>
      <protection locked="0"/>
    </xf>
    <xf numFmtId="0" fontId="87" fillId="10" borderId="48" xfId="5" applyFont="1" applyFill="1" applyBorder="1" applyAlignment="1" applyProtection="1">
      <alignment horizontal="center" vertical="top" wrapText="1"/>
      <protection locked="0"/>
    </xf>
    <xf numFmtId="0" fontId="79" fillId="16" borderId="0" xfId="5" applyFont="1" applyFill="1" applyAlignment="1">
      <alignment horizontal="left" vertical="top" wrapText="1"/>
    </xf>
    <xf numFmtId="0" fontId="79" fillId="16" borderId="15" xfId="5" applyFont="1" applyFill="1" applyBorder="1" applyAlignment="1">
      <alignment horizontal="left" vertical="top" wrapText="1"/>
    </xf>
    <xf numFmtId="0" fontId="57" fillId="0" borderId="47" xfId="5" applyFont="1" applyBorder="1" applyAlignment="1">
      <alignment horizontal="right" vertical="center" indent="1"/>
    </xf>
    <xf numFmtId="0" fontId="56" fillId="0" borderId="92" xfId="5" applyFont="1" applyBorder="1" applyAlignment="1">
      <alignment vertical="top"/>
    </xf>
    <xf numFmtId="0" fontId="79" fillId="0" borderId="95" xfId="5" quotePrefix="1" applyFont="1" applyBorder="1" applyAlignment="1">
      <alignment horizontal="left" vertical="top"/>
    </xf>
    <xf numFmtId="0" fontId="59" fillId="16" borderId="19" xfId="5" applyFont="1" applyFill="1" applyBorder="1" applyAlignment="1">
      <alignment horizontal="left" vertical="top" wrapText="1"/>
    </xf>
    <xf numFmtId="0" fontId="59" fillId="16" borderId="2" xfId="5" applyFont="1" applyFill="1" applyBorder="1" applyAlignment="1">
      <alignment horizontal="left" vertical="top" wrapText="1"/>
    </xf>
    <xf numFmtId="0" fontId="59" fillId="16" borderId="20" xfId="5" applyFont="1" applyFill="1" applyBorder="1" applyAlignment="1">
      <alignment horizontal="left" vertical="top" wrapText="1"/>
    </xf>
    <xf numFmtId="0" fontId="79" fillId="23" borderId="50" xfId="5" applyFont="1" applyFill="1" applyBorder="1" applyAlignment="1">
      <alignment horizontal="center" vertical="top" wrapText="1"/>
    </xf>
    <xf numFmtId="0" fontId="79" fillId="0" borderId="99" xfId="5" applyFont="1" applyBorder="1" applyAlignment="1">
      <alignment horizontal="left" vertical="top" wrapText="1"/>
    </xf>
    <xf numFmtId="0" fontId="56" fillId="29" borderId="3" xfId="5" applyFont="1" applyFill="1" applyBorder="1" applyAlignment="1">
      <alignment horizontal="center" vertical="top" wrapText="1"/>
    </xf>
    <xf numFmtId="0" fontId="79" fillId="23" borderId="57" xfId="5" applyFont="1" applyFill="1" applyBorder="1" applyAlignment="1">
      <alignment horizontal="left" vertical="center" wrapText="1"/>
    </xf>
    <xf numFmtId="0" fontId="79" fillId="23" borderId="50" xfId="5" applyFont="1" applyFill="1" applyBorder="1" applyAlignment="1">
      <alignment horizontal="left" vertical="center" wrapText="1"/>
    </xf>
    <xf numFmtId="0" fontId="85" fillId="16" borderId="0" xfId="5" applyFont="1" applyFill="1" applyAlignment="1">
      <alignment horizontal="left" vertical="top"/>
    </xf>
    <xf numFmtId="0" fontId="82" fillId="16" borderId="0" xfId="5" applyFont="1" applyFill="1" applyAlignment="1">
      <alignment horizontal="left" vertical="top" wrapText="1"/>
    </xf>
    <xf numFmtId="0" fontId="82" fillId="10" borderId="48" xfId="5" applyFont="1" applyFill="1" applyBorder="1" applyAlignment="1" applyProtection="1">
      <alignment horizontal="center" vertical="top" wrapText="1"/>
      <protection locked="0"/>
    </xf>
    <xf numFmtId="0" fontId="82" fillId="10" borderId="49" xfId="5" applyFont="1" applyFill="1" applyBorder="1" applyAlignment="1" applyProtection="1">
      <alignment horizontal="center" vertical="top" wrapText="1"/>
      <protection locked="0"/>
    </xf>
    <xf numFmtId="44" fontId="88" fillId="10" borderId="85" xfId="3" applyFont="1" applyFill="1" applyBorder="1" applyAlignment="1" applyProtection="1">
      <alignment horizontal="left" vertical="center" wrapText="1"/>
      <protection locked="0"/>
    </xf>
    <xf numFmtId="44" fontId="88" fillId="10" borderId="83" xfId="3" applyFont="1" applyFill="1" applyBorder="1" applyAlignment="1" applyProtection="1">
      <alignment horizontal="left" vertical="center" wrapText="1"/>
      <protection locked="0"/>
    </xf>
    <xf numFmtId="44" fontId="88" fillId="10" borderId="48" xfId="3" applyFont="1" applyFill="1" applyBorder="1" applyAlignment="1" applyProtection="1">
      <alignment horizontal="left" vertical="center" wrapText="1"/>
      <protection locked="0"/>
    </xf>
    <xf numFmtId="44" fontId="88" fillId="10" borderId="49" xfId="3" applyFont="1" applyFill="1" applyBorder="1" applyAlignment="1" applyProtection="1">
      <alignment horizontal="left" vertical="center" wrapText="1"/>
      <protection locked="0"/>
    </xf>
    <xf numFmtId="44" fontId="88" fillId="13" borderId="49" xfId="5" applyNumberFormat="1" applyFont="1" applyFill="1" applyBorder="1" applyAlignment="1">
      <alignment horizontal="left" vertical="center" wrapText="1"/>
    </xf>
    <xf numFmtId="0" fontId="88" fillId="13" borderId="49" xfId="5" applyFont="1" applyFill="1" applyBorder="1" applyAlignment="1">
      <alignment horizontal="center" vertical="center" wrapText="1"/>
    </xf>
    <xf numFmtId="44" fontId="88" fillId="13" borderId="49" xfId="3" applyFont="1" applyFill="1" applyBorder="1" applyAlignment="1">
      <alignment horizontal="left" vertical="center" wrapText="1"/>
    </xf>
    <xf numFmtId="44" fontId="88" fillId="22" borderId="49" xfId="3" applyFont="1" applyFill="1" applyBorder="1" applyAlignment="1">
      <alignment horizontal="left" vertical="center" wrapText="1"/>
    </xf>
    <xf numFmtId="0" fontId="88" fillId="22" borderId="49" xfId="3" applyNumberFormat="1" applyFont="1" applyFill="1" applyBorder="1" applyAlignment="1">
      <alignment horizontal="center" vertical="center" wrapText="1"/>
    </xf>
    <xf numFmtId="0" fontId="88" fillId="22" borderId="48" xfId="3" applyNumberFormat="1" applyFont="1" applyFill="1" applyBorder="1" applyAlignment="1">
      <alignment horizontal="center" vertical="center" wrapText="1"/>
    </xf>
    <xf numFmtId="44" fontId="88" fillId="22" borderId="48" xfId="3" applyFont="1" applyFill="1" applyBorder="1" applyAlignment="1">
      <alignment horizontal="left" vertical="center" wrapText="1"/>
    </xf>
    <xf numFmtId="44" fontId="88" fillId="10" borderId="3" xfId="3" applyFont="1" applyFill="1" applyBorder="1" applyAlignment="1" applyProtection="1">
      <alignment horizontal="left" vertical="center" wrapText="1"/>
      <protection locked="0"/>
    </xf>
    <xf numFmtId="44" fontId="79" fillId="22" borderId="3" xfId="3" applyFont="1" applyFill="1" applyBorder="1" applyAlignment="1">
      <alignment horizontal="left" vertical="center" wrapText="1"/>
    </xf>
    <xf numFmtId="44" fontId="79" fillId="22" borderId="3" xfId="5" applyNumberFormat="1" applyFont="1" applyFill="1" applyBorder="1" applyAlignment="1">
      <alignment horizontal="left" vertical="center" wrapText="1"/>
    </xf>
    <xf numFmtId="0" fontId="88" fillId="22" borderId="49" xfId="5" applyFont="1" applyFill="1" applyBorder="1" applyAlignment="1">
      <alignment horizontal="center" vertical="center" wrapText="1"/>
    </xf>
    <xf numFmtId="0" fontId="82" fillId="22" borderId="49" xfId="5" applyFont="1" applyFill="1" applyBorder="1" applyAlignment="1">
      <alignment horizontal="center" vertical="center" wrapText="1"/>
    </xf>
    <xf numFmtId="0" fontId="89" fillId="0" borderId="100" xfId="5" quotePrefix="1" applyFont="1" applyBorder="1" applyAlignment="1">
      <alignment horizontal="left" vertical="center" wrapText="1"/>
    </xf>
    <xf numFmtId="44" fontId="79" fillId="0" borderId="101" xfId="5" applyNumberFormat="1" applyFont="1" applyBorder="1" applyAlignment="1">
      <alignment horizontal="left" vertical="center"/>
    </xf>
    <xf numFmtId="0" fontId="89" fillId="0" borderId="102" xfId="5" quotePrefix="1" applyFont="1" applyBorder="1" applyAlignment="1">
      <alignment horizontal="left" vertical="center" wrapText="1"/>
    </xf>
    <xf numFmtId="44" fontId="79" fillId="0" borderId="103" xfId="5" applyNumberFormat="1" applyFont="1" applyBorder="1" applyAlignment="1">
      <alignment horizontal="left" vertical="center"/>
    </xf>
    <xf numFmtId="0" fontId="79" fillId="16" borderId="93" xfId="5" applyFont="1" applyFill="1" applyBorder="1" applyAlignment="1">
      <alignment vertical="top" wrapText="1"/>
    </xf>
    <xf numFmtId="0" fontId="79" fillId="16" borderId="94" xfId="5" applyFont="1" applyFill="1" applyBorder="1" applyAlignment="1">
      <alignment vertical="top" wrapText="1"/>
    </xf>
    <xf numFmtId="0" fontId="79" fillId="16" borderId="75" xfId="5" applyFont="1" applyFill="1" applyBorder="1" applyAlignment="1">
      <alignment horizontal="left" vertical="top" wrapText="1"/>
    </xf>
    <xf numFmtId="0" fontId="79" fillId="16" borderId="96" xfId="5" applyFont="1" applyFill="1" applyBorder="1" applyAlignment="1">
      <alignment horizontal="left" vertical="top" wrapText="1"/>
    </xf>
    <xf numFmtId="0" fontId="79" fillId="16" borderId="46" xfId="5" applyFont="1" applyFill="1" applyBorder="1" applyAlignment="1">
      <alignment horizontal="left" vertical="top" wrapText="1" indent="2"/>
    </xf>
    <xf numFmtId="0" fontId="79" fillId="16" borderId="47" xfId="5" applyFont="1" applyFill="1" applyBorder="1" applyAlignment="1">
      <alignment horizontal="left" vertical="top" wrapText="1" indent="2"/>
    </xf>
    <xf numFmtId="0" fontId="56" fillId="16" borderId="47" xfId="5" applyFont="1" applyFill="1" applyBorder="1" applyAlignment="1">
      <alignment horizontal="left" vertical="top" wrapText="1"/>
    </xf>
    <xf numFmtId="0" fontId="88" fillId="16" borderId="47" xfId="5" applyFont="1" applyFill="1" applyBorder="1" applyAlignment="1" applyProtection="1">
      <alignment horizontal="center" vertical="top" wrapText="1"/>
      <protection locked="0"/>
    </xf>
    <xf numFmtId="0" fontId="88" fillId="16" borderId="48" xfId="5" applyFont="1" applyFill="1" applyBorder="1" applyAlignment="1" applyProtection="1">
      <alignment horizontal="center" vertical="top" wrapText="1"/>
      <protection locked="0"/>
    </xf>
    <xf numFmtId="175" fontId="88" fillId="10" borderId="48" xfId="2" applyNumberFormat="1" applyFont="1" applyFill="1" applyBorder="1" applyAlignment="1" applyProtection="1">
      <alignment horizontal="center" vertical="top" wrapText="1"/>
      <protection locked="0"/>
    </xf>
    <xf numFmtId="0" fontId="4" fillId="0" borderId="0" xfId="0" applyFont="1" applyProtection="1">
      <protection locked="0"/>
    </xf>
    <xf numFmtId="49" fontId="19" fillId="10" borderId="5" xfId="0" applyNumberFormat="1" applyFont="1" applyFill="1" applyBorder="1" applyAlignment="1" applyProtection="1">
      <alignment horizontal="center" vertical="center"/>
      <protection locked="0"/>
    </xf>
    <xf numFmtId="49" fontId="6" fillId="0" borderId="0" xfId="0" applyNumberFormat="1" applyFont="1" applyAlignment="1" applyProtection="1">
      <alignment horizontal="left"/>
      <protection locked="0"/>
    </xf>
    <xf numFmtId="0" fontId="75" fillId="0" borderId="0" xfId="0" applyFont="1" applyAlignment="1">
      <alignment horizontal="left"/>
    </xf>
    <xf numFmtId="0" fontId="76" fillId="16" borderId="0" xfId="0" applyFont="1" applyFill="1" applyAlignment="1">
      <alignment horizontal="center"/>
    </xf>
    <xf numFmtId="42" fontId="6" fillId="0" borderId="10" xfId="1" applyNumberFormat="1" applyFont="1" applyBorder="1" applyProtection="1"/>
    <xf numFmtId="49" fontId="4" fillId="0" borderId="0" xfId="0" applyNumberFormat="1" applyFont="1" applyAlignment="1" applyProtection="1">
      <alignment horizontal="left"/>
      <protection locked="0"/>
    </xf>
    <xf numFmtId="44" fontId="6" fillId="16" borderId="0" xfId="3" applyFont="1" applyFill="1" applyBorder="1" applyProtection="1"/>
    <xf numFmtId="42" fontId="6" fillId="10" borderId="6" xfId="1" applyNumberFormat="1" applyFont="1" applyFill="1" applyBorder="1" applyProtection="1">
      <protection locked="0"/>
    </xf>
    <xf numFmtId="42" fontId="6" fillId="10" borderId="9" xfId="1" applyNumberFormat="1" applyFont="1" applyFill="1" applyBorder="1" applyProtection="1">
      <protection locked="0"/>
    </xf>
    <xf numFmtId="176" fontId="4" fillId="0" borderId="10" xfId="3" applyNumberFormat="1" applyFont="1" applyBorder="1" applyProtection="1"/>
    <xf numFmtId="176" fontId="6" fillId="16" borderId="7" xfId="3" applyNumberFormat="1" applyFont="1" applyFill="1" applyBorder="1" applyProtection="1"/>
    <xf numFmtId="41" fontId="6" fillId="16" borderId="15" xfId="1" applyNumberFormat="1" applyFont="1" applyFill="1" applyBorder="1" applyProtection="1"/>
    <xf numFmtId="176" fontId="4" fillId="0" borderId="5" xfId="3" applyNumberFormat="1" applyFont="1" applyBorder="1" applyProtection="1"/>
    <xf numFmtId="49" fontId="4" fillId="0" borderId="22" xfId="0" applyNumberFormat="1" applyFont="1" applyBorder="1" applyAlignment="1">
      <alignment horizontal="left"/>
    </xf>
    <xf numFmtId="49" fontId="6" fillId="0" borderId="5" xfId="0" applyNumberFormat="1" applyFont="1" applyBorder="1" applyAlignment="1">
      <alignment horizontal="left"/>
    </xf>
    <xf numFmtId="49" fontId="11" fillId="0" borderId="22" xfId="0" applyNumberFormat="1" applyFont="1" applyBorder="1" applyAlignment="1">
      <alignment vertical="center"/>
    </xf>
    <xf numFmtId="49" fontId="11" fillId="0" borderId="5" xfId="0" applyNumberFormat="1" applyFont="1" applyBorder="1" applyAlignment="1">
      <alignment vertical="center"/>
    </xf>
    <xf numFmtId="49" fontId="4" fillId="0" borderId="19" xfId="0" applyNumberFormat="1" applyFont="1" applyBorder="1" applyAlignment="1">
      <alignment vertical="center"/>
    </xf>
    <xf numFmtId="49" fontId="4" fillId="0" borderId="2" xfId="0" applyNumberFormat="1" applyFont="1" applyBorder="1" applyAlignment="1">
      <alignment vertical="center"/>
    </xf>
    <xf numFmtId="49" fontId="4" fillId="0" borderId="2" xfId="0" applyNumberFormat="1" applyFont="1" applyBorder="1" applyAlignment="1">
      <alignment horizontal="right" vertical="center"/>
    </xf>
    <xf numFmtId="0" fontId="11" fillId="0" borderId="3" xfId="0" applyFont="1" applyBorder="1"/>
    <xf numFmtId="0" fontId="4" fillId="0" borderId="0" xfId="0" applyFont="1"/>
    <xf numFmtId="0" fontId="75" fillId="0" borderId="0" xfId="0" applyFont="1"/>
    <xf numFmtId="0" fontId="75" fillId="16" borderId="0" xfId="0" applyFont="1" applyFill="1"/>
    <xf numFmtId="0" fontId="11" fillId="0" borderId="2" xfId="0" applyFont="1" applyBorder="1"/>
    <xf numFmtId="0" fontId="11" fillId="16" borderId="5" xfId="0" applyFont="1" applyFill="1" applyBorder="1" applyAlignment="1">
      <alignment horizontal="center" vertical="center"/>
    </xf>
    <xf numFmtId="0" fontId="11" fillId="10" borderId="5" xfId="0" applyFont="1" applyFill="1" applyBorder="1" applyAlignment="1" applyProtection="1">
      <alignment horizontal="center" vertical="center"/>
      <protection locked="0"/>
    </xf>
    <xf numFmtId="176" fontId="6" fillId="10" borderId="10" xfId="3" applyNumberFormat="1" applyFont="1" applyFill="1" applyBorder="1" applyProtection="1">
      <protection locked="0"/>
    </xf>
    <xf numFmtId="41" fontId="6" fillId="10" borderId="10" xfId="1" applyNumberFormat="1" applyFont="1" applyFill="1" applyBorder="1" applyProtection="1">
      <protection locked="0"/>
    </xf>
    <xf numFmtId="176" fontId="6" fillId="9" borderId="10" xfId="3" applyNumberFormat="1" applyFont="1" applyFill="1" applyBorder="1" applyProtection="1"/>
    <xf numFmtId="175" fontId="0" fillId="0" borderId="0" xfId="2" applyNumberFormat="1" applyFont="1" applyAlignment="1">
      <alignment horizontal="center"/>
    </xf>
    <xf numFmtId="0" fontId="30" fillId="16" borderId="0" xfId="0" applyFont="1" applyFill="1" applyAlignment="1">
      <alignment horizontal="right"/>
    </xf>
    <xf numFmtId="0" fontId="30" fillId="0" borderId="2" xfId="0" applyFont="1" applyBorder="1"/>
    <xf numFmtId="0" fontId="30" fillId="11" borderId="2" xfId="0" applyFont="1" applyFill="1" applyBorder="1"/>
    <xf numFmtId="0" fontId="30" fillId="17" borderId="2" xfId="0" applyFont="1" applyFill="1" applyBorder="1"/>
    <xf numFmtId="0" fontId="35" fillId="16" borderId="0" xfId="0" applyFont="1" applyFill="1"/>
    <xf numFmtId="8" fontId="30" fillId="0" borderId="0" xfId="0" applyNumberFormat="1" applyFont="1"/>
    <xf numFmtId="0" fontId="30" fillId="0" borderId="5" xfId="0" applyFont="1" applyBorder="1"/>
    <xf numFmtId="0" fontId="34" fillId="16" borderId="0" xfId="0" applyFont="1" applyFill="1"/>
    <xf numFmtId="0" fontId="30" fillId="16" borderId="0" xfId="0" applyFont="1" applyFill="1" applyAlignment="1">
      <alignment vertical="center"/>
    </xf>
    <xf numFmtId="0" fontId="30" fillId="12" borderId="0" xfId="0" applyFont="1" applyFill="1"/>
    <xf numFmtId="0" fontId="27" fillId="16" borderId="0" xfId="0" applyFont="1" applyFill="1" applyAlignment="1">
      <alignment horizontal="center" wrapText="1"/>
    </xf>
    <xf numFmtId="0" fontId="30" fillId="16" borderId="0" xfId="0" applyFont="1" applyFill="1" applyAlignment="1">
      <alignment horizontal="left" wrapText="1"/>
    </xf>
    <xf numFmtId="8" fontId="30" fillId="11" borderId="18" xfId="0" applyNumberFormat="1" applyFont="1" applyFill="1" applyBorder="1"/>
    <xf numFmtId="0" fontId="30" fillId="9" borderId="21" xfId="0" applyFont="1" applyFill="1" applyBorder="1"/>
    <xf numFmtId="0" fontId="30" fillId="9" borderId="6" xfId="0" applyFont="1" applyFill="1" applyBorder="1"/>
    <xf numFmtId="0" fontId="30" fillId="9" borderId="9" xfId="0" applyFont="1" applyFill="1" applyBorder="1"/>
    <xf numFmtId="0" fontId="33" fillId="9" borderId="12" xfId="0" applyFont="1" applyFill="1" applyBorder="1"/>
    <xf numFmtId="0" fontId="30" fillId="9" borderId="0" xfId="0" applyFont="1" applyFill="1"/>
    <xf numFmtId="0" fontId="30" fillId="9" borderId="18" xfId="0" applyFont="1" applyFill="1" applyBorder="1"/>
    <xf numFmtId="0" fontId="30" fillId="9" borderId="15" xfId="0" applyFont="1" applyFill="1" applyBorder="1"/>
    <xf numFmtId="0" fontId="30" fillId="9" borderId="19" xfId="0" applyFont="1" applyFill="1" applyBorder="1"/>
    <xf numFmtId="0" fontId="30" fillId="9" borderId="2" xfId="0" applyFont="1" applyFill="1" applyBorder="1"/>
    <xf numFmtId="0" fontId="30" fillId="9" borderId="20" xfId="0" applyFont="1" applyFill="1" applyBorder="1"/>
    <xf numFmtId="0" fontId="53" fillId="16" borderId="0" xfId="0" applyFont="1" applyFill="1" applyAlignment="1">
      <alignment horizontal="left"/>
    </xf>
    <xf numFmtId="0" fontId="30" fillId="16" borderId="0" xfId="0" applyFont="1" applyFill="1" applyAlignment="1">
      <alignment horizontal="left"/>
    </xf>
    <xf numFmtId="0" fontId="30" fillId="16" borderId="0" xfId="0" applyFont="1" applyFill="1" applyAlignment="1">
      <alignment horizontal="right" vertical="top" wrapText="1"/>
    </xf>
    <xf numFmtId="0" fontId="30" fillId="16" borderId="0" xfId="0" applyFont="1" applyFill="1" applyAlignment="1">
      <alignment horizontal="left" indent="1"/>
    </xf>
    <xf numFmtId="0" fontId="30" fillId="16" borderId="0" xfId="0" quotePrefix="1" applyFont="1" applyFill="1" applyAlignment="1">
      <alignment horizontal="left" indent="1"/>
    </xf>
    <xf numFmtId="0" fontId="30" fillId="16" borderId="0" xfId="0" quotePrefix="1" applyFont="1" applyFill="1" applyAlignment="1">
      <alignment horizontal="left"/>
    </xf>
    <xf numFmtId="0" fontId="30" fillId="16" borderId="0" xfId="0" applyFont="1" applyFill="1" applyAlignment="1">
      <alignment vertical="top"/>
    </xf>
    <xf numFmtId="8" fontId="30" fillId="11" borderId="2" xfId="0" applyNumberFormat="1" applyFont="1" applyFill="1" applyBorder="1"/>
    <xf numFmtId="0" fontId="27" fillId="16" borderId="0" xfId="0" applyFont="1" applyFill="1"/>
    <xf numFmtId="0" fontId="37" fillId="16" borderId="0" xfId="0" applyFont="1" applyFill="1" applyAlignment="1">
      <alignment horizontal="right"/>
    </xf>
    <xf numFmtId="0" fontId="33" fillId="16" borderId="0" xfId="0" applyFont="1" applyFill="1" applyAlignment="1">
      <alignment horizontal="left"/>
    </xf>
    <xf numFmtId="8" fontId="30" fillId="11" borderId="5" xfId="0" applyNumberFormat="1" applyFont="1" applyFill="1" applyBorder="1" applyAlignment="1">
      <alignment horizontal="center"/>
    </xf>
    <xf numFmtId="0" fontId="33" fillId="16" borderId="2" xfId="0" applyFont="1" applyFill="1" applyBorder="1"/>
    <xf numFmtId="0" fontId="30" fillId="16" borderId="2" xfId="0" applyFont="1" applyFill="1" applyBorder="1"/>
    <xf numFmtId="0" fontId="33" fillId="16" borderId="2" xfId="0" applyFont="1" applyFill="1" applyBorder="1" applyAlignment="1">
      <alignment horizontal="center"/>
    </xf>
    <xf numFmtId="0" fontId="30" fillId="16" borderId="5" xfId="0" applyFont="1" applyFill="1" applyBorder="1"/>
    <xf numFmtId="8" fontId="30" fillId="16" borderId="0" xfId="0" applyNumberFormat="1" applyFont="1" applyFill="1"/>
    <xf numFmtId="1" fontId="30" fillId="16" borderId="0" xfId="0" applyNumberFormat="1" applyFont="1" applyFill="1" applyAlignment="1">
      <alignment horizontal="center"/>
    </xf>
    <xf numFmtId="0" fontId="33" fillId="16" borderId="2" xfId="0" applyFont="1" applyFill="1" applyBorder="1" applyAlignment="1">
      <alignment horizontal="right"/>
    </xf>
    <xf numFmtId="173" fontId="30" fillId="16" borderId="0" xfId="0" applyNumberFormat="1" applyFont="1" applyFill="1" applyAlignment="1">
      <alignment horizontal="center"/>
    </xf>
    <xf numFmtId="8" fontId="30" fillId="11" borderId="18" xfId="0" applyNumberFormat="1" applyFont="1" applyFill="1" applyBorder="1" applyProtection="1">
      <protection locked="0"/>
    </xf>
    <xf numFmtId="0" fontId="53" fillId="9" borderId="12" xfId="0" applyFont="1" applyFill="1" applyBorder="1"/>
    <xf numFmtId="0" fontId="97" fillId="9" borderId="0" xfId="0" applyFont="1" applyFill="1"/>
    <xf numFmtId="8" fontId="30" fillId="10" borderId="2" xfId="0" applyNumberFormat="1" applyFont="1" applyFill="1" applyBorder="1" applyAlignment="1" applyProtection="1">
      <alignment horizontal="center"/>
      <protection locked="0"/>
    </xf>
    <xf numFmtId="0" fontId="19" fillId="16" borderId="0" xfId="0" applyFont="1" applyFill="1" applyAlignment="1">
      <alignment vertical="top"/>
    </xf>
    <xf numFmtId="0" fontId="19" fillId="21" borderId="0" xfId="0" applyFont="1" applyFill="1" applyAlignment="1">
      <alignment vertical="top"/>
    </xf>
    <xf numFmtId="0" fontId="19" fillId="16" borderId="0" xfId="0" applyFont="1" applyFill="1" applyAlignment="1">
      <alignment vertical="top" wrapText="1"/>
    </xf>
    <xf numFmtId="0" fontId="19" fillId="21" borderId="0" xfId="0" applyFont="1" applyFill="1" applyAlignment="1">
      <alignment vertical="top" wrapText="1"/>
    </xf>
    <xf numFmtId="0" fontId="15" fillId="16" borderId="0" xfId="0" applyFont="1" applyFill="1" applyAlignment="1">
      <alignment horizontal="center" vertical="top"/>
    </xf>
    <xf numFmtId="0" fontId="24" fillId="16" borderId="0" xfId="0" applyFont="1" applyFill="1" applyAlignment="1">
      <alignment horizontal="center" vertical="top"/>
    </xf>
    <xf numFmtId="0" fontId="73" fillId="16" borderId="0" xfId="0" applyFont="1" applyFill="1" applyAlignment="1">
      <alignment horizontal="center" vertical="top"/>
    </xf>
    <xf numFmtId="0" fontId="19" fillId="16" borderId="0" xfId="0" applyFont="1" applyFill="1" applyAlignment="1">
      <alignment horizontal="center" vertical="top"/>
    </xf>
    <xf numFmtId="0" fontId="73" fillId="16" borderId="0" xfId="0" applyFont="1" applyFill="1" applyAlignment="1">
      <alignment vertical="top"/>
    </xf>
    <xf numFmtId="0" fontId="19" fillId="16" borderId="0" xfId="0" quotePrefix="1" applyFont="1" applyFill="1" applyAlignment="1">
      <alignment horizontal="left" vertical="top" wrapText="1" indent="1"/>
    </xf>
    <xf numFmtId="0" fontId="19" fillId="16" borderId="0" xfId="0" applyFont="1" applyFill="1" applyAlignment="1">
      <alignment horizontal="left" vertical="top" wrapText="1" indent="2"/>
    </xf>
    <xf numFmtId="0" fontId="73" fillId="16" borderId="0" xfId="0" applyFont="1" applyFill="1" applyAlignment="1">
      <alignment horizontal="left" vertical="top"/>
    </xf>
    <xf numFmtId="8" fontId="30" fillId="10" borderId="2" xfId="0" applyNumberFormat="1" applyFont="1" applyFill="1" applyBorder="1" applyProtection="1">
      <protection locked="0"/>
    </xf>
    <xf numFmtId="0" fontId="30" fillId="17" borderId="2" xfId="0" applyFont="1" applyFill="1" applyBorder="1" applyProtection="1">
      <protection locked="0"/>
    </xf>
    <xf numFmtId="175" fontId="30" fillId="10" borderId="2" xfId="2" applyNumberFormat="1" applyFont="1" applyFill="1" applyBorder="1" applyProtection="1">
      <protection locked="0"/>
    </xf>
    <xf numFmtId="0" fontId="30" fillId="0" borderId="5" xfId="0" applyFont="1" applyBorder="1" applyProtection="1">
      <protection locked="0"/>
    </xf>
    <xf numFmtId="0" fontId="30" fillId="10" borderId="2" xfId="0" applyFont="1" applyFill="1" applyBorder="1" applyAlignment="1" applyProtection="1">
      <alignment horizontal="center"/>
      <protection locked="0"/>
    </xf>
    <xf numFmtId="0" fontId="30" fillId="16" borderId="0" xfId="0" applyFont="1" applyFill="1" applyAlignment="1">
      <alignment wrapText="1"/>
    </xf>
    <xf numFmtId="0" fontId="4" fillId="0" borderId="0" xfId="0" applyFont="1" applyAlignment="1">
      <alignment horizontal="right"/>
    </xf>
    <xf numFmtId="0" fontId="4" fillId="0" borderId="0" xfId="0" quotePrefix="1" applyFont="1" applyAlignment="1">
      <alignment horizontal="right"/>
    </xf>
    <xf numFmtId="8" fontId="0" fillId="30" borderId="0" xfId="0" applyNumberFormat="1" applyFill="1" applyAlignment="1">
      <alignment horizontal="center"/>
    </xf>
    <xf numFmtId="0" fontId="53" fillId="16" borderId="0" xfId="0" applyFont="1" applyFill="1" applyAlignment="1">
      <alignment horizontal="right"/>
    </xf>
    <xf numFmtId="0" fontId="11" fillId="0" borderId="0" xfId="0" applyFont="1"/>
    <xf numFmtId="0" fontId="99" fillId="16" borderId="0" xfId="0" applyFont="1" applyFill="1" applyAlignment="1">
      <alignment horizontal="right"/>
    </xf>
    <xf numFmtId="0" fontId="30" fillId="16" borderId="18" xfId="0" applyFont="1" applyFill="1" applyBorder="1"/>
    <xf numFmtId="0" fontId="100" fillId="16" borderId="18" xfId="0" applyFont="1" applyFill="1" applyBorder="1" applyAlignment="1">
      <alignment horizontal="right"/>
    </xf>
    <xf numFmtId="0" fontId="30" fillId="0" borderId="6" xfId="0" applyFont="1" applyBorder="1"/>
    <xf numFmtId="8" fontId="33" fillId="11" borderId="2" xfId="0" applyNumberFormat="1" applyFont="1" applyFill="1" applyBorder="1"/>
    <xf numFmtId="175" fontId="0" fillId="0" borderId="0" xfId="2" applyNumberFormat="1" applyFont="1" applyFill="1" applyAlignment="1">
      <alignment horizontal="center"/>
    </xf>
    <xf numFmtId="175" fontId="0" fillId="31" borderId="0" xfId="0" applyNumberFormat="1" applyFill="1" applyAlignment="1">
      <alignment horizontal="center"/>
    </xf>
    <xf numFmtId="0" fontId="27" fillId="0" borderId="0" xfId="0" applyFont="1"/>
    <xf numFmtId="0" fontId="30" fillId="16" borderId="18" xfId="0" applyFont="1" applyFill="1" applyBorder="1" applyAlignment="1">
      <alignment vertical="top"/>
    </xf>
    <xf numFmtId="0" fontId="30" fillId="11" borderId="0" xfId="0" applyFont="1" applyFill="1" applyAlignment="1">
      <alignment horizontal="right"/>
    </xf>
    <xf numFmtId="8" fontId="33" fillId="16" borderId="0" xfId="0" applyNumberFormat="1" applyFont="1" applyFill="1" applyAlignment="1">
      <alignment horizontal="right"/>
    </xf>
    <xf numFmtId="0" fontId="30" fillId="16" borderId="0" xfId="0" quotePrefix="1" applyFont="1" applyFill="1" applyAlignment="1">
      <alignment horizontal="right"/>
    </xf>
    <xf numFmtId="8" fontId="33" fillId="11" borderId="7" xfId="0" applyNumberFormat="1" applyFont="1" applyFill="1" applyBorder="1"/>
    <xf numFmtId="0" fontId="11" fillId="16" borderId="0" xfId="0" applyFont="1" applyFill="1"/>
    <xf numFmtId="0" fontId="97" fillId="10" borderId="3" xfId="0" applyFont="1" applyFill="1" applyBorder="1" applyAlignment="1" applyProtection="1">
      <alignment wrapText="1"/>
      <protection locked="0"/>
    </xf>
    <xf numFmtId="0" fontId="101" fillId="16" borderId="0" xfId="0" applyFont="1" applyFill="1"/>
    <xf numFmtId="0" fontId="98" fillId="16" borderId="0" xfId="0" applyFont="1" applyFill="1"/>
    <xf numFmtId="0" fontId="102" fillId="16" borderId="0" xfId="0" applyFont="1" applyFill="1" applyAlignment="1">
      <alignment horizontal="center" vertical="top"/>
    </xf>
    <xf numFmtId="8" fontId="30" fillId="13" borderId="2" xfId="0" applyNumberFormat="1" applyFont="1" applyFill="1" applyBorder="1" applyProtection="1">
      <protection locked="0"/>
    </xf>
    <xf numFmtId="0" fontId="97" fillId="13" borderId="3" xfId="0" applyFont="1" applyFill="1" applyBorder="1" applyAlignment="1" applyProtection="1">
      <alignment wrapText="1"/>
      <protection locked="0"/>
    </xf>
    <xf numFmtId="0" fontId="30" fillId="13" borderId="2" xfId="0" applyFont="1" applyFill="1" applyBorder="1" applyAlignment="1" applyProtection="1">
      <alignment horizontal="center"/>
      <protection locked="0"/>
    </xf>
    <xf numFmtId="175" fontId="30" fillId="13" borderId="2" xfId="2" applyNumberFormat="1" applyFont="1" applyFill="1" applyBorder="1" applyProtection="1">
      <protection locked="0"/>
    </xf>
    <xf numFmtId="0" fontId="33" fillId="13" borderId="0" xfId="0" applyFont="1" applyFill="1" applyAlignment="1" applyProtection="1">
      <alignment horizontal="right"/>
      <protection locked="0"/>
    </xf>
    <xf numFmtId="0" fontId="103" fillId="16" borderId="0" xfId="0" applyFont="1" applyFill="1"/>
    <xf numFmtId="0" fontId="34" fillId="10" borderId="3" xfId="0" applyFont="1" applyFill="1" applyBorder="1" applyAlignment="1" applyProtection="1">
      <alignment horizontal="center"/>
      <protection locked="0"/>
    </xf>
    <xf numFmtId="0" fontId="34" fillId="0" borderId="0" xfId="0" applyFont="1"/>
    <xf numFmtId="0" fontId="36" fillId="16" borderId="0" xfId="0" applyFont="1" applyFill="1" applyAlignment="1">
      <alignment wrapText="1"/>
    </xf>
    <xf numFmtId="10" fontId="30" fillId="10" borderId="3" xfId="0" applyNumberFormat="1" applyFont="1" applyFill="1" applyBorder="1" applyProtection="1">
      <protection locked="0"/>
    </xf>
    <xf numFmtId="0" fontId="105" fillId="9" borderId="12" xfId="0" applyFont="1" applyFill="1" applyBorder="1"/>
    <xf numFmtId="8" fontId="30" fillId="11" borderId="0" xfId="0" applyNumberFormat="1" applyFont="1" applyFill="1"/>
    <xf numFmtId="173" fontId="30" fillId="10" borderId="0" xfId="0" applyNumberFormat="1" applyFont="1" applyFill="1" applyAlignment="1" applyProtection="1">
      <alignment horizontal="center"/>
      <protection locked="0"/>
    </xf>
    <xf numFmtId="1" fontId="30" fillId="16" borderId="0" xfId="0" applyNumberFormat="1" applyFont="1" applyFill="1" applyAlignment="1" applyProtection="1">
      <alignment horizontal="center"/>
      <protection locked="0"/>
    </xf>
    <xf numFmtId="173" fontId="30" fillId="16" borderId="0" xfId="0" applyNumberFormat="1" applyFont="1" applyFill="1" applyAlignment="1" applyProtection="1">
      <alignment horizontal="center"/>
      <protection locked="0"/>
    </xf>
    <xf numFmtId="0" fontId="15" fillId="16" borderId="0" xfId="0" applyFont="1" applyFill="1" applyAlignment="1">
      <alignment horizontal="center"/>
    </xf>
    <xf numFmtId="0" fontId="19" fillId="21" borderId="0" xfId="0" applyFont="1" applyFill="1"/>
    <xf numFmtId="0" fontId="24" fillId="16" borderId="0" xfId="0" applyFont="1" applyFill="1" applyAlignment="1">
      <alignment horizontal="center"/>
    </xf>
    <xf numFmtId="0" fontId="73" fillId="16" borderId="0" xfId="0" applyFont="1" applyFill="1" applyAlignment="1">
      <alignment horizontal="center"/>
    </xf>
    <xf numFmtId="0" fontId="19" fillId="16" borderId="0" xfId="0" applyFont="1" applyFill="1" applyAlignment="1">
      <alignment horizontal="center"/>
    </xf>
    <xf numFmtId="0" fontId="19" fillId="16" borderId="0" xfId="0" applyFont="1" applyFill="1"/>
    <xf numFmtId="0" fontId="106" fillId="16" borderId="0" xfId="0" applyFont="1" applyFill="1"/>
    <xf numFmtId="0" fontId="106" fillId="21" borderId="0" xfId="0" applyFont="1" applyFill="1"/>
    <xf numFmtId="0" fontId="73" fillId="16" borderId="0" xfId="0" applyFont="1" applyFill="1"/>
    <xf numFmtId="0" fontId="70" fillId="16" borderId="0" xfId="0" applyFont="1" applyFill="1" applyAlignment="1">
      <alignment horizontal="center" vertical="center"/>
    </xf>
    <xf numFmtId="0" fontId="70" fillId="16" borderId="0" xfId="0" applyFont="1" applyFill="1" applyAlignment="1">
      <alignment horizontal="left" vertical="center"/>
    </xf>
    <xf numFmtId="0" fontId="27" fillId="0" borderId="0" xfId="6" applyFont="1" applyAlignment="1">
      <alignment vertical="center"/>
    </xf>
    <xf numFmtId="0" fontId="107" fillId="0" borderId="0" xfId="6" applyFont="1" applyAlignment="1">
      <alignment vertical="center"/>
    </xf>
    <xf numFmtId="0" fontId="30" fillId="0" borderId="0" xfId="6" applyFont="1"/>
    <xf numFmtId="0" fontId="30" fillId="0" borderId="0" xfId="6" applyFont="1" applyAlignment="1">
      <alignment vertical="center"/>
    </xf>
    <xf numFmtId="49" fontId="59" fillId="0" borderId="0" xfId="8" applyNumberFormat="1" applyFont="1"/>
    <xf numFmtId="0" fontId="33" fillId="0" borderId="0" xfId="6" applyFont="1"/>
    <xf numFmtId="0" fontId="30" fillId="0" borderId="0" xfId="6" applyFont="1" applyAlignment="1">
      <alignment horizontal="left" vertical="center" wrapText="1"/>
    </xf>
    <xf numFmtId="0" fontId="34" fillId="0" borderId="0" xfId="6" applyFont="1" applyAlignment="1">
      <alignment vertical="center" wrapText="1"/>
    </xf>
    <xf numFmtId="178" fontId="30" fillId="0" borderId="0" xfId="6" applyNumberFormat="1" applyFont="1"/>
    <xf numFmtId="0" fontId="107" fillId="16" borderId="0" xfId="6" applyFont="1" applyFill="1" applyAlignment="1">
      <alignment vertical="center"/>
    </xf>
    <xf numFmtId="0" fontId="33" fillId="10" borderId="0" xfId="6" applyFont="1" applyFill="1" applyAlignment="1" applyProtection="1">
      <alignment horizontal="center" vertical="center"/>
      <protection locked="0"/>
    </xf>
    <xf numFmtId="7" fontId="30" fillId="10" borderId="0" xfId="6" applyNumberFormat="1" applyFont="1" applyFill="1" applyAlignment="1" applyProtection="1">
      <alignment horizontal="center" vertical="center"/>
      <protection locked="0"/>
    </xf>
    <xf numFmtId="0" fontId="33" fillId="11" borderId="0" xfId="6" applyFont="1" applyFill="1" applyAlignment="1">
      <alignment horizontal="center" vertical="center"/>
    </xf>
    <xf numFmtId="7" fontId="30" fillId="11" borderId="104" xfId="6" applyNumberFormat="1" applyFont="1" applyFill="1" applyBorder="1" applyAlignment="1">
      <alignment horizontal="center" vertical="center"/>
    </xf>
    <xf numFmtId="42" fontId="59" fillId="11" borderId="3" xfId="9" applyNumberFormat="1" applyFont="1" applyFill="1" applyBorder="1" applyAlignment="1">
      <alignment horizontal="center" vertical="center"/>
    </xf>
    <xf numFmtId="0" fontId="30" fillId="11" borderId="3" xfId="6" applyFont="1" applyFill="1" applyBorder="1" applyAlignment="1">
      <alignment horizontal="center" vertical="center"/>
    </xf>
    <xf numFmtId="42" fontId="59" fillId="11" borderId="3" xfId="9" applyNumberFormat="1" applyFont="1" applyFill="1" applyBorder="1"/>
    <xf numFmtId="0" fontId="30" fillId="16" borderId="0" xfId="6" applyFont="1" applyFill="1" applyAlignment="1">
      <alignment vertical="center"/>
    </xf>
    <xf numFmtId="0" fontId="30" fillId="16" borderId="0" xfId="6" applyFont="1" applyFill="1"/>
    <xf numFmtId="0" fontId="108" fillId="16" borderId="0" xfId="6" applyFont="1" applyFill="1" applyAlignment="1">
      <alignment vertical="center"/>
    </xf>
    <xf numFmtId="49" fontId="59" fillId="16" borderId="0" xfId="8" applyNumberFormat="1" applyFont="1" applyFill="1"/>
    <xf numFmtId="49" fontId="4" fillId="16" borderId="0" xfId="8" applyNumberFormat="1" applyFill="1"/>
    <xf numFmtId="0" fontId="30" fillId="16" borderId="0" xfId="6" applyFont="1" applyFill="1" applyAlignment="1">
      <alignment horizontal="left" vertical="center"/>
    </xf>
    <xf numFmtId="0" fontId="30" fillId="16" borderId="0" xfId="6" applyFont="1" applyFill="1" applyAlignment="1">
      <alignment horizontal="left" vertical="center" wrapText="1"/>
    </xf>
    <xf numFmtId="0" fontId="110" fillId="16" borderId="0" xfId="10" applyFont="1" applyFill="1"/>
    <xf numFmtId="178" fontId="30" fillId="16" borderId="0" xfId="6" applyNumberFormat="1" applyFont="1" applyFill="1"/>
    <xf numFmtId="0" fontId="88" fillId="16" borderId="0" xfId="6" applyFont="1" applyFill="1" applyAlignment="1">
      <alignment horizontal="left" vertical="center" indent="1"/>
    </xf>
    <xf numFmtId="0" fontId="111" fillId="16" borderId="0" xfId="6" applyFont="1" applyFill="1" applyAlignment="1">
      <alignment horizontal="right"/>
    </xf>
    <xf numFmtId="49" fontId="59" fillId="16" borderId="0" xfId="8" applyNumberFormat="1" applyFont="1" applyFill="1" applyAlignment="1">
      <alignment horizontal="center" vertical="center"/>
    </xf>
    <xf numFmtId="49" fontId="61" fillId="16" borderId="0" xfId="8" applyNumberFormat="1" applyFont="1" applyFill="1" applyAlignment="1">
      <alignment horizontal="center" vertical="center"/>
    </xf>
    <xf numFmtId="49" fontId="4" fillId="16" borderId="0" xfId="8" applyNumberFormat="1" applyFill="1" applyAlignment="1">
      <alignment horizontal="center" vertical="center"/>
    </xf>
    <xf numFmtId="42" fontId="4" fillId="16" borderId="0" xfId="9" applyNumberFormat="1" applyFont="1" applyFill="1" applyBorder="1" applyAlignment="1">
      <alignment horizontal="center" vertical="center"/>
    </xf>
    <xf numFmtId="49" fontId="61" fillId="16" borderId="0" xfId="8" applyNumberFormat="1" applyFont="1" applyFill="1" applyAlignment="1">
      <alignment horizontal="right"/>
    </xf>
    <xf numFmtId="0" fontId="30" fillId="16" borderId="3" xfId="6" applyFont="1" applyFill="1" applyBorder="1"/>
    <xf numFmtId="0" fontId="33" fillId="16" borderId="0" xfId="6" applyFont="1" applyFill="1" applyAlignment="1">
      <alignment horizontal="center"/>
    </xf>
    <xf numFmtId="0" fontId="30" fillId="0" borderId="3" xfId="6" applyFont="1" applyBorder="1" applyAlignment="1">
      <alignment horizontal="center"/>
    </xf>
    <xf numFmtId="0" fontId="30" fillId="16" borderId="3" xfId="6" applyFont="1" applyFill="1" applyBorder="1" applyAlignment="1">
      <alignment horizontal="center"/>
    </xf>
    <xf numFmtId="42" fontId="59" fillId="11" borderId="29" xfId="9" applyNumberFormat="1" applyFont="1" applyFill="1" applyBorder="1" applyAlignment="1">
      <alignment horizontal="center" vertical="center"/>
    </xf>
    <xf numFmtId="0" fontId="30" fillId="16" borderId="27" xfId="6" applyFont="1" applyFill="1" applyBorder="1"/>
    <xf numFmtId="0" fontId="33" fillId="11" borderId="101" xfId="6" applyFont="1" applyFill="1" applyBorder="1" applyAlignment="1">
      <alignment horizontal="center" vertical="center"/>
    </xf>
    <xf numFmtId="0" fontId="30" fillId="16" borderId="13" xfId="6" applyFont="1" applyFill="1" applyBorder="1"/>
    <xf numFmtId="0" fontId="30" fillId="10" borderId="105" xfId="6" applyFont="1" applyFill="1" applyBorder="1" applyAlignment="1" applyProtection="1">
      <alignment horizontal="center" vertical="center"/>
      <protection locked="0"/>
    </xf>
    <xf numFmtId="177" fontId="30" fillId="10" borderId="37" xfId="6" applyNumberFormat="1" applyFont="1" applyFill="1" applyBorder="1" applyAlignment="1" applyProtection="1">
      <alignment horizontal="center" vertical="center"/>
      <protection locked="0"/>
    </xf>
    <xf numFmtId="177" fontId="30" fillId="11" borderId="105" xfId="6" applyNumberFormat="1" applyFont="1" applyFill="1" applyBorder="1" applyAlignment="1">
      <alignment horizontal="center" vertical="center"/>
    </xf>
    <xf numFmtId="177" fontId="30" fillId="10" borderId="105" xfId="6" applyNumberFormat="1" applyFont="1" applyFill="1" applyBorder="1" applyAlignment="1" applyProtection="1">
      <alignment horizontal="center" vertical="center"/>
      <protection locked="0"/>
    </xf>
    <xf numFmtId="0" fontId="30" fillId="16" borderId="17" xfId="6" applyFont="1" applyFill="1" applyBorder="1"/>
    <xf numFmtId="177" fontId="30" fillId="11" borderId="103" xfId="6" applyNumberFormat="1" applyFont="1" applyFill="1" applyBorder="1" applyAlignment="1">
      <alignment horizontal="center" vertical="center"/>
    </xf>
    <xf numFmtId="0" fontId="33" fillId="10" borderId="101" xfId="6" applyFont="1" applyFill="1" applyBorder="1" applyAlignment="1" applyProtection="1">
      <alignment horizontal="center" vertical="center"/>
      <protection locked="0"/>
    </xf>
    <xf numFmtId="0" fontId="0" fillId="6" borderId="0" xfId="0" applyFill="1" applyAlignment="1">
      <alignment horizontal="center"/>
    </xf>
    <xf numFmtId="0" fontId="0" fillId="6" borderId="0" xfId="0" applyFill="1"/>
    <xf numFmtId="0" fontId="0" fillId="6" borderId="27" xfId="0" applyFill="1" applyBorder="1"/>
    <xf numFmtId="0" fontId="0" fillId="6" borderId="1" xfId="0" applyFill="1" applyBorder="1"/>
    <xf numFmtId="0" fontId="13" fillId="6" borderId="1" xfId="0" applyFont="1" applyFill="1" applyBorder="1" applyAlignment="1">
      <alignment horizontal="right"/>
    </xf>
    <xf numFmtId="0" fontId="0" fillId="6" borderId="13" xfId="0" applyFill="1" applyBorder="1"/>
    <xf numFmtId="0" fontId="115" fillId="6" borderId="13" xfId="0" applyFont="1" applyFill="1" applyBorder="1" applyAlignment="1">
      <alignment horizontal="right" indent="1"/>
    </xf>
    <xf numFmtId="0" fontId="115" fillId="6" borderId="0" xfId="0" applyFont="1" applyFill="1"/>
    <xf numFmtId="0" fontId="5" fillId="32" borderId="23" xfId="0" applyFont="1" applyFill="1" applyBorder="1"/>
    <xf numFmtId="0" fontId="7" fillId="6" borderId="6" xfId="0" applyFont="1" applyFill="1" applyBorder="1"/>
    <xf numFmtId="0" fontId="7" fillId="6" borderId="9" xfId="0" applyFont="1" applyFill="1" applyBorder="1"/>
    <xf numFmtId="0" fontId="7" fillId="6" borderId="9" xfId="0" applyFont="1" applyFill="1" applyBorder="1" applyAlignment="1">
      <alignment horizontal="center"/>
    </xf>
    <xf numFmtId="0" fontId="7" fillId="6" borderId="0" xfId="0" applyFont="1" applyFill="1" applyAlignment="1">
      <alignment horizontal="center"/>
    </xf>
    <xf numFmtId="44" fontId="7" fillId="14" borderId="23" xfId="12" applyFont="1" applyFill="1" applyBorder="1"/>
    <xf numFmtId="0" fontId="7" fillId="16" borderId="11" xfId="0" applyFont="1" applyFill="1" applyBorder="1" applyAlignment="1">
      <alignment horizontal="center"/>
    </xf>
    <xf numFmtId="0" fontId="7" fillId="6" borderId="13" xfId="0" applyFont="1" applyFill="1" applyBorder="1"/>
    <xf numFmtId="0" fontId="7" fillId="6" borderId="15" xfId="0" applyFont="1" applyFill="1" applyBorder="1" applyAlignment="1">
      <alignment horizontal="center"/>
    </xf>
    <xf numFmtId="0" fontId="7" fillId="16" borderId="106" xfId="0" applyFont="1" applyFill="1" applyBorder="1" applyAlignment="1">
      <alignment horizontal="center"/>
    </xf>
    <xf numFmtId="0" fontId="7" fillId="6" borderId="31" xfId="0" applyFont="1" applyFill="1" applyBorder="1"/>
    <xf numFmtId="0" fontId="7" fillId="6" borderId="20" xfId="0" applyFont="1" applyFill="1" applyBorder="1" applyAlignment="1">
      <alignment horizontal="center"/>
    </xf>
    <xf numFmtId="0" fontId="7" fillId="16" borderId="29" xfId="0" applyFont="1" applyFill="1" applyBorder="1" applyAlignment="1">
      <alignment horizontal="center"/>
    </xf>
    <xf numFmtId="0" fontId="0" fillId="6" borderId="13" xfId="0" applyFill="1" applyBorder="1" applyProtection="1">
      <protection locked="0"/>
    </xf>
    <xf numFmtId="44" fontId="7" fillId="14" borderId="7" xfId="12" applyFont="1" applyFill="1" applyBorder="1"/>
    <xf numFmtId="0" fontId="7" fillId="6" borderId="107" xfId="0" applyFont="1" applyFill="1" applyBorder="1"/>
    <xf numFmtId="0" fontId="117" fillId="6" borderId="0" xfId="0" applyFont="1" applyFill="1" applyProtection="1">
      <protection locked="0"/>
    </xf>
    <xf numFmtId="0" fontId="7" fillId="6" borderId="15" xfId="0" applyFont="1" applyFill="1" applyBorder="1"/>
    <xf numFmtId="0" fontId="7" fillId="6" borderId="20" xfId="0" applyFont="1" applyFill="1" applyBorder="1"/>
    <xf numFmtId="44" fontId="7" fillId="14" borderId="7" xfId="0" applyNumberFormat="1" applyFont="1" applyFill="1" applyBorder="1"/>
    <xf numFmtId="44" fontId="117" fillId="6" borderId="0" xfId="12" applyFont="1" applyFill="1" applyBorder="1"/>
    <xf numFmtId="0" fontId="5" fillId="32" borderId="7" xfId="0" applyFont="1" applyFill="1" applyBorder="1"/>
    <xf numFmtId="0" fontId="7" fillId="32" borderId="3" xfId="0" applyFont="1" applyFill="1" applyBorder="1" applyAlignment="1">
      <alignment horizontal="center"/>
    </xf>
    <xf numFmtId="0" fontId="7" fillId="6" borderId="6" xfId="0" applyFont="1" applyFill="1" applyBorder="1" applyAlignment="1">
      <alignment horizontal="left"/>
    </xf>
    <xf numFmtId="0" fontId="7" fillId="6" borderId="0" xfId="0" applyFont="1" applyFill="1" applyAlignment="1">
      <alignment horizontal="left"/>
    </xf>
    <xf numFmtId="0" fontId="7" fillId="6" borderId="2" xfId="0" applyFont="1" applyFill="1" applyBorder="1"/>
    <xf numFmtId="0" fontId="7" fillId="6" borderId="2" xfId="0" applyFont="1" applyFill="1" applyBorder="1" applyAlignment="1">
      <alignment horizontal="left"/>
    </xf>
    <xf numFmtId="0" fontId="0" fillId="6" borderId="13" xfId="0" applyFill="1" applyBorder="1" applyAlignment="1">
      <alignment horizontal="left"/>
    </xf>
    <xf numFmtId="0" fontId="0" fillId="6" borderId="0" xfId="0" applyFill="1" applyAlignment="1">
      <alignment horizontal="left"/>
    </xf>
    <xf numFmtId="0" fontId="7" fillId="6" borderId="109" xfId="0" applyFont="1" applyFill="1" applyBorder="1" applyAlignment="1">
      <alignment horizontal="center"/>
    </xf>
    <xf numFmtId="0" fontId="7" fillId="6" borderId="110" xfId="0" applyFont="1" applyFill="1" applyBorder="1" applyAlignment="1">
      <alignment horizontal="center"/>
    </xf>
    <xf numFmtId="0" fontId="7" fillId="6" borderId="111" xfId="0" applyFont="1" applyFill="1" applyBorder="1" applyAlignment="1">
      <alignment horizontal="center"/>
    </xf>
    <xf numFmtId="44" fontId="7" fillId="14" borderId="7" xfId="12" applyFont="1" applyFill="1" applyBorder="1" applyProtection="1"/>
    <xf numFmtId="0" fontId="4" fillId="6" borderId="13" xfId="0" applyFont="1" applyFill="1" applyBorder="1"/>
    <xf numFmtId="0" fontId="0" fillId="6" borderId="6" xfId="0" applyFill="1" applyBorder="1" applyAlignment="1">
      <alignment horizontal="center"/>
    </xf>
    <xf numFmtId="44" fontId="114" fillId="14" borderId="7" xfId="12" applyFont="1" applyFill="1" applyBorder="1"/>
    <xf numFmtId="0" fontId="0" fillId="6" borderId="9" xfId="0" applyFill="1" applyBorder="1" applyAlignment="1">
      <alignment horizontal="right"/>
    </xf>
    <xf numFmtId="0" fontId="0" fillId="6" borderId="15" xfId="0" applyFill="1" applyBorder="1" applyAlignment="1">
      <alignment horizontal="right"/>
    </xf>
    <xf numFmtId="0" fontId="0" fillId="6" borderId="2" xfId="0" applyFill="1" applyBorder="1" applyAlignment="1">
      <alignment horizontal="center"/>
    </xf>
    <xf numFmtId="0" fontId="0" fillId="6" borderId="20" xfId="0" applyFill="1" applyBorder="1" applyAlignment="1">
      <alignment horizontal="right"/>
    </xf>
    <xf numFmtId="0" fontId="7" fillId="6" borderId="109" xfId="0" applyFont="1" applyFill="1" applyBorder="1"/>
    <xf numFmtId="0" fontId="7" fillId="6" borderId="21" xfId="0" applyFont="1" applyFill="1" applyBorder="1" applyAlignment="1">
      <alignment horizontal="left"/>
    </xf>
    <xf numFmtId="0" fontId="7" fillId="6" borderId="9" xfId="0" applyFont="1" applyFill="1" applyBorder="1" applyAlignment="1">
      <alignment horizontal="left"/>
    </xf>
    <xf numFmtId="0" fontId="7" fillId="6" borderId="110" xfId="0" applyFont="1" applyFill="1" applyBorder="1"/>
    <xf numFmtId="0" fontId="7" fillId="6" borderId="12" xfId="0" applyFont="1" applyFill="1" applyBorder="1" applyAlignment="1">
      <alignment horizontal="left"/>
    </xf>
    <xf numFmtId="0" fontId="7" fillId="6" borderId="15" xfId="0" applyFont="1" applyFill="1" applyBorder="1" applyAlignment="1">
      <alignment horizontal="left"/>
    </xf>
    <xf numFmtId="0" fontId="7" fillId="6" borderId="19" xfId="0" applyFont="1" applyFill="1" applyBorder="1" applyAlignment="1">
      <alignment horizontal="left"/>
    </xf>
    <xf numFmtId="44" fontId="7" fillId="6" borderId="0" xfId="12" applyFont="1" applyFill="1" applyBorder="1"/>
    <xf numFmtId="44" fontId="7" fillId="14" borderId="7" xfId="0" applyNumberFormat="1" applyFont="1" applyFill="1" applyBorder="1" applyProtection="1">
      <protection locked="0"/>
    </xf>
    <xf numFmtId="0" fontId="7" fillId="32" borderId="22" xfId="0" applyFont="1" applyFill="1" applyBorder="1"/>
    <xf numFmtId="44" fontId="7" fillId="14" borderId="25" xfId="12" applyFont="1" applyFill="1" applyBorder="1"/>
    <xf numFmtId="0" fontId="7" fillId="6" borderId="15" xfId="0" applyFont="1" applyFill="1" applyBorder="1" applyAlignment="1">
      <alignment horizontal="right"/>
    </xf>
    <xf numFmtId="0" fontId="4" fillId="6" borderId="0" xfId="0" applyFont="1" applyFill="1"/>
    <xf numFmtId="0" fontId="0" fillId="6" borderId="2" xfId="0" applyFill="1" applyBorder="1"/>
    <xf numFmtId="0" fontId="7" fillId="6" borderId="20" xfId="0" applyFont="1" applyFill="1" applyBorder="1" applyAlignment="1">
      <alignment horizontal="right"/>
    </xf>
    <xf numFmtId="0" fontId="5" fillId="32" borderId="7" xfId="0" applyFont="1" applyFill="1" applyBorder="1" applyAlignment="1">
      <alignment horizontal="left"/>
    </xf>
    <xf numFmtId="0" fontId="7" fillId="6" borderId="107" xfId="0" applyFont="1" applyFill="1" applyBorder="1" applyProtection="1">
      <protection locked="0"/>
    </xf>
    <xf numFmtId="0" fontId="7" fillId="6" borderId="31" xfId="0" applyFont="1" applyFill="1" applyBorder="1" applyProtection="1">
      <protection locked="0"/>
    </xf>
    <xf numFmtId="0" fontId="0" fillId="6" borderId="17" xfId="0" applyFill="1" applyBorder="1"/>
    <xf numFmtId="0" fontId="7" fillId="6" borderId="18" xfId="0" applyFont="1" applyFill="1" applyBorder="1"/>
    <xf numFmtId="44" fontId="7" fillId="10" borderId="7" xfId="12" applyFont="1" applyFill="1" applyBorder="1" applyProtection="1">
      <protection locked="0"/>
    </xf>
    <xf numFmtId="0" fontId="7" fillId="10" borderId="7" xfId="0" applyFont="1" applyFill="1" applyBorder="1" applyProtection="1">
      <protection locked="0"/>
    </xf>
    <xf numFmtId="0" fontId="7" fillId="10" borderId="7" xfId="0" applyFont="1" applyFill="1" applyBorder="1" applyAlignment="1" applyProtection="1">
      <alignment horizontal="center"/>
      <protection locked="0"/>
    </xf>
    <xf numFmtId="9" fontId="7" fillId="10" borderId="7" xfId="13" applyFont="1" applyFill="1" applyBorder="1" applyAlignment="1" applyProtection="1">
      <alignment horizontal="center"/>
      <protection locked="0"/>
    </xf>
    <xf numFmtId="7" fontId="45" fillId="10" borderId="2" xfId="3" applyNumberFormat="1" applyFont="1" applyFill="1" applyBorder="1" applyProtection="1">
      <protection locked="0"/>
    </xf>
    <xf numFmtId="5" fontId="45" fillId="10" borderId="2" xfId="3" applyNumberFormat="1" applyFont="1" applyFill="1" applyBorder="1" applyProtection="1">
      <protection locked="0"/>
    </xf>
    <xf numFmtId="0" fontId="42" fillId="10" borderId="2" xfId="0" applyFont="1" applyFill="1" applyBorder="1" applyProtection="1">
      <protection locked="0"/>
    </xf>
    <xf numFmtId="5" fontId="45" fillId="10" borderId="36" xfId="3" applyNumberFormat="1" applyFont="1" applyFill="1" applyBorder="1" applyProtection="1">
      <protection locked="0"/>
    </xf>
    <xf numFmtId="43" fontId="45" fillId="10" borderId="34" xfId="4" applyFont="1" applyFill="1" applyBorder="1" applyProtection="1">
      <protection locked="0"/>
    </xf>
    <xf numFmtId="5" fontId="45" fillId="10" borderId="29" xfId="3" applyNumberFormat="1" applyFont="1" applyFill="1" applyBorder="1" applyProtection="1">
      <protection locked="0"/>
    </xf>
    <xf numFmtId="43" fontId="45" fillId="10" borderId="32" xfId="4" applyFont="1" applyFill="1" applyBorder="1" applyProtection="1">
      <protection locked="0"/>
    </xf>
    <xf numFmtId="5" fontId="45" fillId="10" borderId="39" xfId="3" applyNumberFormat="1" applyFont="1" applyFill="1" applyBorder="1" applyProtection="1">
      <protection locked="0"/>
    </xf>
    <xf numFmtId="43" fontId="45" fillId="10" borderId="40" xfId="4" applyFont="1" applyFill="1" applyBorder="1" applyProtection="1">
      <protection locked="0"/>
    </xf>
    <xf numFmtId="0" fontId="115" fillId="6" borderId="0" xfId="0" applyFont="1" applyFill="1" applyAlignment="1">
      <alignment horizontal="right" indent="1"/>
    </xf>
    <xf numFmtId="44" fontId="30" fillId="10" borderId="3" xfId="3" applyFont="1" applyFill="1" applyBorder="1" applyAlignment="1" applyProtection="1">
      <alignment horizontal="left"/>
      <protection locked="0"/>
    </xf>
    <xf numFmtId="0" fontId="5" fillId="6" borderId="0" xfId="0" applyFont="1" applyFill="1"/>
    <xf numFmtId="0" fontId="7" fillId="16" borderId="0" xfId="0" applyFont="1" applyFill="1"/>
    <xf numFmtId="0" fontId="7" fillId="16" borderId="0" xfId="0" applyFont="1" applyFill="1" applyAlignment="1">
      <alignment horizontal="center"/>
    </xf>
    <xf numFmtId="0" fontId="7" fillId="10" borderId="23" xfId="0" applyFont="1" applyFill="1" applyBorder="1" applyProtection="1">
      <protection locked="0"/>
    </xf>
    <xf numFmtId="0" fontId="7" fillId="14" borderId="7" xfId="12" applyNumberFormat="1" applyFont="1" applyFill="1" applyBorder="1"/>
    <xf numFmtId="14" fontId="7" fillId="10" borderId="7" xfId="0" applyNumberFormat="1" applyFont="1" applyFill="1" applyBorder="1" applyProtection="1">
      <protection locked="0"/>
    </xf>
    <xf numFmtId="0" fontId="20" fillId="6" borderId="0" xfId="0" applyFont="1" applyFill="1" applyAlignment="1">
      <alignment horizontal="center"/>
    </xf>
    <xf numFmtId="0" fontId="7" fillId="14" borderId="23" xfId="0" applyFont="1" applyFill="1" applyBorder="1"/>
    <xf numFmtId="44" fontId="7" fillId="16" borderId="0" xfId="12" applyFont="1" applyFill="1" applyBorder="1" applyProtection="1">
      <protection locked="0"/>
    </xf>
    <xf numFmtId="0" fontId="5" fillId="16" borderId="13" xfId="0" applyFont="1" applyFill="1" applyBorder="1"/>
    <xf numFmtId="0" fontId="7" fillId="16" borderId="0" xfId="0" applyFont="1" applyFill="1" applyAlignment="1" applyProtection="1">
      <alignment horizontal="center"/>
      <protection locked="0"/>
    </xf>
    <xf numFmtId="0" fontId="7" fillId="14" borderId="7" xfId="0" applyFont="1" applyFill="1" applyBorder="1"/>
    <xf numFmtId="0" fontId="7" fillId="16" borderId="0" xfId="0" applyFont="1" applyFill="1" applyProtection="1">
      <protection locked="0"/>
    </xf>
    <xf numFmtId="44" fontId="7" fillId="16" borderId="0" xfId="12" applyFont="1" applyFill="1" applyBorder="1"/>
    <xf numFmtId="14" fontId="7" fillId="16" borderId="0" xfId="0" applyNumberFormat="1" applyFont="1" applyFill="1" applyProtection="1">
      <protection locked="0"/>
    </xf>
    <xf numFmtId="0" fontId="7" fillId="16" borderId="0" xfId="12" applyNumberFormat="1" applyFont="1" applyFill="1" applyBorder="1"/>
    <xf numFmtId="44" fontId="7" fillId="14" borderId="23" xfId="0" applyNumberFormat="1" applyFont="1" applyFill="1" applyBorder="1"/>
    <xf numFmtId="0" fontId="22" fillId="6" borderId="23" xfId="0" applyFont="1" applyFill="1" applyBorder="1"/>
    <xf numFmtId="0" fontId="22" fillId="6" borderId="24" xfId="0" applyFont="1" applyFill="1" applyBorder="1"/>
    <xf numFmtId="0" fontId="22" fillId="6" borderId="112" xfId="0" applyFont="1" applyFill="1" applyBorder="1"/>
    <xf numFmtId="0" fontId="22" fillId="6" borderId="113" xfId="0" applyFont="1" applyFill="1" applyBorder="1"/>
    <xf numFmtId="0" fontId="22" fillId="6" borderId="114" xfId="0" applyFont="1" applyFill="1" applyBorder="1" applyAlignment="1">
      <alignment horizontal="right"/>
    </xf>
    <xf numFmtId="0" fontId="5" fillId="16" borderId="23" xfId="0" applyFont="1" applyFill="1" applyBorder="1" applyAlignment="1">
      <alignment horizontal="left"/>
    </xf>
    <xf numFmtId="0" fontId="5" fillId="16" borderId="24" xfId="0" applyFont="1" applyFill="1" applyBorder="1" applyAlignment="1">
      <alignment horizontal="left"/>
    </xf>
    <xf numFmtId="0" fontId="5" fillId="16" borderId="25" xfId="0" applyFont="1" applyFill="1" applyBorder="1" applyAlignment="1">
      <alignment horizontal="left"/>
    </xf>
    <xf numFmtId="0" fontId="7" fillId="6" borderId="115" xfId="0" applyFont="1" applyFill="1" applyBorder="1"/>
    <xf numFmtId="0" fontId="92" fillId="6" borderId="0" xfId="0" applyFont="1" applyFill="1"/>
    <xf numFmtId="0" fontId="119" fillId="6" borderId="0" xfId="0" applyFont="1" applyFill="1"/>
    <xf numFmtId="0" fontId="92" fillId="16" borderId="0" xfId="0" applyFont="1" applyFill="1"/>
    <xf numFmtId="0" fontId="119" fillId="16" borderId="0" xfId="0" applyFont="1" applyFill="1"/>
    <xf numFmtId="0" fontId="92" fillId="6" borderId="28" xfId="0" applyFont="1" applyFill="1" applyBorder="1"/>
    <xf numFmtId="0" fontId="92" fillId="6" borderId="14" xfId="0" applyFont="1" applyFill="1" applyBorder="1"/>
    <xf numFmtId="0" fontId="119" fillId="6" borderId="14" xfId="0" applyFont="1" applyFill="1" applyBorder="1"/>
    <xf numFmtId="0" fontId="119" fillId="6" borderId="14" xfId="0" applyFont="1" applyFill="1" applyBorder="1" applyAlignment="1">
      <alignment horizontal="left"/>
    </xf>
    <xf numFmtId="0" fontId="119" fillId="6" borderId="16" xfId="0" applyFont="1" applyFill="1" applyBorder="1"/>
    <xf numFmtId="0" fontId="120" fillId="6" borderId="0" xfId="0" applyFont="1" applyFill="1" applyProtection="1">
      <protection locked="0"/>
    </xf>
    <xf numFmtId="0" fontId="120" fillId="16" borderId="0" xfId="0" applyFont="1" applyFill="1" applyProtection="1">
      <protection locked="0"/>
    </xf>
    <xf numFmtId="0" fontId="120" fillId="6" borderId="0" xfId="0" applyFont="1" applyFill="1"/>
    <xf numFmtId="0" fontId="120" fillId="6" borderId="14" xfId="0" applyFont="1" applyFill="1" applyBorder="1" applyProtection="1">
      <protection locked="0"/>
    </xf>
    <xf numFmtId="0" fontId="120" fillId="6" borderId="14" xfId="0" applyFont="1" applyFill="1" applyBorder="1"/>
    <xf numFmtId="44" fontId="120" fillId="6" borderId="14" xfId="12" applyFont="1" applyFill="1" applyBorder="1"/>
    <xf numFmtId="0" fontId="30" fillId="16" borderId="0" xfId="0" applyFont="1" applyFill="1" applyAlignment="1">
      <alignment horizontal="center"/>
    </xf>
    <xf numFmtId="0" fontId="53" fillId="16" borderId="0" xfId="0" applyFont="1" applyFill="1"/>
    <xf numFmtId="0" fontId="30" fillId="16" borderId="18" xfId="0" applyFont="1" applyFill="1" applyBorder="1" applyAlignment="1">
      <alignment horizontal="center"/>
    </xf>
    <xf numFmtId="0" fontId="33" fillId="16" borderId="18" xfId="0" applyFont="1" applyFill="1" applyBorder="1"/>
    <xf numFmtId="0" fontId="128" fillId="16" borderId="0" xfId="0" applyFont="1" applyFill="1"/>
    <xf numFmtId="0" fontId="33" fillId="9" borderId="0" xfId="0" applyFont="1" applyFill="1"/>
    <xf numFmtId="0" fontId="0" fillId="0" borderId="0" xfId="0" applyAlignment="1">
      <alignment horizontal="left"/>
    </xf>
    <xf numFmtId="8" fontId="0" fillId="33" borderId="0" xfId="0" applyNumberFormat="1" applyFill="1" applyAlignment="1">
      <alignment horizontal="center"/>
    </xf>
    <xf numFmtId="8" fontId="0" fillId="34" borderId="0" xfId="0" applyNumberFormat="1" applyFill="1" applyAlignment="1">
      <alignment horizontal="center"/>
    </xf>
    <xf numFmtId="0" fontId="19" fillId="16" borderId="0" xfId="0" applyFont="1" applyFill="1" applyAlignment="1">
      <alignment wrapText="1"/>
    </xf>
    <xf numFmtId="0" fontId="73" fillId="16" borderId="0" xfId="0" applyFont="1" applyFill="1" applyAlignment="1">
      <alignment wrapText="1"/>
    </xf>
    <xf numFmtId="0" fontId="19" fillId="16" borderId="0" xfId="0" quotePrefix="1" applyFont="1" applyFill="1" applyAlignment="1">
      <alignment wrapText="1"/>
    </xf>
    <xf numFmtId="0" fontId="19" fillId="16" borderId="0" xfId="0" applyFont="1" applyFill="1" applyAlignment="1">
      <alignment horizontal="left" wrapText="1" indent="1"/>
    </xf>
    <xf numFmtId="0" fontId="73" fillId="21" borderId="0" xfId="0" applyFont="1" applyFill="1"/>
    <xf numFmtId="0" fontId="30" fillId="0" borderId="0" xfId="0" applyFont="1" applyAlignment="1">
      <alignment vertical="center"/>
    </xf>
    <xf numFmtId="0" fontId="59" fillId="16" borderId="6" xfId="0" applyFont="1" applyFill="1" applyBorder="1"/>
    <xf numFmtId="0" fontId="109" fillId="16" borderId="0" xfId="10" applyFill="1"/>
    <xf numFmtId="0" fontId="129" fillId="16" borderId="5" xfId="0" applyFont="1" applyFill="1" applyBorder="1" applyAlignment="1">
      <alignment horizontal="right"/>
    </xf>
    <xf numFmtId="179" fontId="30" fillId="10" borderId="3" xfId="1" applyNumberFormat="1" applyFont="1" applyFill="1" applyBorder="1" applyAlignment="1" applyProtection="1">
      <alignment horizontal="left"/>
      <protection locked="0"/>
    </xf>
    <xf numFmtId="44" fontId="30" fillId="11" borderId="3" xfId="3" applyFont="1" applyFill="1" applyBorder="1" applyAlignment="1" applyProtection="1">
      <alignment horizontal="left"/>
    </xf>
    <xf numFmtId="44" fontId="30" fillId="11" borderId="3" xfId="0" applyNumberFormat="1" applyFont="1" applyFill="1" applyBorder="1" applyAlignment="1">
      <alignment horizontal="center"/>
    </xf>
    <xf numFmtId="44" fontId="33" fillId="11" borderId="7" xfId="3" applyFont="1" applyFill="1" applyBorder="1" applyAlignment="1" applyProtection="1">
      <alignment horizontal="left"/>
    </xf>
    <xf numFmtId="0" fontId="66" fillId="0" borderId="10" xfId="0" applyFont="1" applyBorder="1" applyAlignment="1" applyProtection="1">
      <alignment horizontal="right"/>
      <protection locked="0"/>
    </xf>
    <xf numFmtId="44" fontId="33" fillId="21" borderId="3" xfId="0" applyNumberFormat="1" applyFont="1" applyFill="1" applyBorder="1" applyAlignment="1">
      <alignment horizontal="left"/>
    </xf>
    <xf numFmtId="0" fontId="30" fillId="16" borderId="0" xfId="0" applyFont="1" applyFill="1" applyAlignment="1">
      <alignment horizontal="right" vertical="center"/>
    </xf>
    <xf numFmtId="0" fontId="27" fillId="16" borderId="10" xfId="0" applyFont="1" applyFill="1" applyBorder="1" applyAlignment="1">
      <alignment horizontal="right"/>
    </xf>
    <xf numFmtId="0" fontId="27" fillId="16" borderId="5" xfId="0" applyFont="1" applyFill="1" applyBorder="1" applyAlignment="1">
      <alignment horizontal="right"/>
    </xf>
    <xf numFmtId="0" fontId="59" fillId="16" borderId="0" xfId="0" applyFont="1" applyFill="1" applyAlignment="1">
      <alignment horizontal="left" indent="1"/>
    </xf>
    <xf numFmtId="0" fontId="56" fillId="16" borderId="0" xfId="0" applyFont="1" applyFill="1"/>
    <xf numFmtId="0" fontId="127" fillId="0" borderId="0" xfId="5" applyFont="1" applyAlignment="1">
      <alignment vertical="top"/>
    </xf>
    <xf numFmtId="0" fontId="131" fillId="6" borderId="0" xfId="0" applyFont="1" applyFill="1"/>
    <xf numFmtId="0" fontId="61" fillId="6" borderId="0" xfId="0" applyFont="1" applyFill="1"/>
    <xf numFmtId="0" fontId="59" fillId="7" borderId="0" xfId="0" applyFont="1" applyFill="1"/>
    <xf numFmtId="0" fontId="132" fillId="6" borderId="0" xfId="0" applyFont="1" applyFill="1"/>
    <xf numFmtId="0" fontId="133" fillId="6" borderId="0" xfId="0" applyFont="1" applyFill="1"/>
    <xf numFmtId="0" fontId="136" fillId="6" borderId="0" xfId="0" applyFont="1" applyFill="1" applyAlignment="1">
      <alignment horizontal="right"/>
    </xf>
    <xf numFmtId="0" fontId="137" fillId="6" borderId="0" xfId="0" applyFont="1" applyFill="1" applyAlignment="1">
      <alignment horizontal="right"/>
    </xf>
    <xf numFmtId="0" fontId="138" fillId="0" borderId="0" xfId="0" applyFont="1"/>
    <xf numFmtId="0" fontId="131" fillId="7" borderId="0" xfId="0" applyFont="1" applyFill="1"/>
    <xf numFmtId="0" fontId="61" fillId="7" borderId="0" xfId="0" applyFont="1" applyFill="1"/>
    <xf numFmtId="0" fontId="139" fillId="7" borderId="0" xfId="0" applyFont="1" applyFill="1"/>
    <xf numFmtId="0" fontId="140" fillId="7" borderId="0" xfId="0" applyFont="1" applyFill="1" applyAlignment="1">
      <alignment horizontal="right"/>
    </xf>
    <xf numFmtId="0" fontId="131" fillId="5" borderId="21" xfId="0" applyFont="1" applyFill="1" applyBorder="1"/>
    <xf numFmtId="0" fontId="139" fillId="5" borderId="5" xfId="0" applyFont="1" applyFill="1" applyBorder="1" applyAlignment="1">
      <alignment horizontal="center"/>
    </xf>
    <xf numFmtId="0" fontId="59" fillId="5" borderId="9" xfId="0" applyFont="1" applyFill="1" applyBorder="1"/>
    <xf numFmtId="0" fontId="141" fillId="5" borderId="12" xfId="0" applyFont="1" applyFill="1" applyBorder="1"/>
    <xf numFmtId="0" fontId="59" fillId="7" borderId="21" xfId="0" applyFont="1" applyFill="1" applyBorder="1"/>
    <xf numFmtId="0" fontId="59" fillId="7" borderId="6" xfId="0" applyFont="1" applyFill="1" applyBorder="1"/>
    <xf numFmtId="0" fontId="82" fillId="7" borderId="6" xfId="0" applyFont="1" applyFill="1" applyBorder="1"/>
    <xf numFmtId="0" fontId="82" fillId="6" borderId="6" xfId="0" applyFont="1" applyFill="1" applyBorder="1"/>
    <xf numFmtId="0" fontId="82" fillId="6" borderId="9" xfId="0" applyFont="1" applyFill="1" applyBorder="1"/>
    <xf numFmtId="0" fontId="59" fillId="5" borderId="15" xfId="0" applyFont="1" applyFill="1" applyBorder="1"/>
    <xf numFmtId="0" fontId="142" fillId="5" borderId="12" xfId="0" applyFont="1" applyFill="1" applyBorder="1"/>
    <xf numFmtId="0" fontId="59" fillId="7" borderId="12" xfId="0" applyFont="1" applyFill="1" applyBorder="1"/>
    <xf numFmtId="0" fontId="60" fillId="6" borderId="6" xfId="0" applyFont="1" applyFill="1" applyBorder="1"/>
    <xf numFmtId="0" fontId="82" fillId="6" borderId="0" xfId="0" applyFont="1" applyFill="1"/>
    <xf numFmtId="0" fontId="82" fillId="6" borderId="15" xfId="0" applyFont="1" applyFill="1" applyBorder="1"/>
    <xf numFmtId="0" fontId="60" fillId="6" borderId="0" xfId="0" applyFont="1" applyFill="1"/>
    <xf numFmtId="0" fontId="60" fillId="6" borderId="12" xfId="0" applyFont="1" applyFill="1" applyBorder="1"/>
    <xf numFmtId="0" fontId="60" fillId="6" borderId="15" xfId="0" applyFont="1" applyFill="1" applyBorder="1"/>
    <xf numFmtId="0" fontId="82" fillId="6" borderId="12" xfId="0" applyFont="1" applyFill="1" applyBorder="1"/>
    <xf numFmtId="0" fontId="82" fillId="6" borderId="0" xfId="0" applyFont="1" applyFill="1" applyAlignment="1">
      <alignment horizontal="right"/>
    </xf>
    <xf numFmtId="172" fontId="82" fillId="6" borderId="15" xfId="0" applyNumberFormat="1" applyFont="1" applyFill="1" applyBorder="1"/>
    <xf numFmtId="0" fontId="60" fillId="6" borderId="15" xfId="0" applyFont="1" applyFill="1" applyBorder="1" applyAlignment="1">
      <alignment horizontal="center"/>
    </xf>
    <xf numFmtId="0" fontId="57" fillId="6" borderId="15" xfId="0" applyFont="1" applyFill="1" applyBorder="1" applyAlignment="1">
      <alignment horizontal="center"/>
    </xf>
    <xf numFmtId="0" fontId="60" fillId="6" borderId="0" xfId="0" applyFont="1" applyFill="1" applyAlignment="1">
      <alignment horizontal="right"/>
    </xf>
    <xf numFmtId="0" fontId="143" fillId="5" borderId="12" xfId="0" applyFont="1" applyFill="1" applyBorder="1"/>
    <xf numFmtId="0" fontId="59" fillId="6" borderId="12" xfId="0" applyFont="1" applyFill="1" applyBorder="1"/>
    <xf numFmtId="0" fontId="59" fillId="6" borderId="0" xfId="0" applyFont="1" applyFill="1"/>
    <xf numFmtId="0" fontId="59" fillId="6" borderId="0" xfId="0" applyFont="1" applyFill="1" applyAlignment="1">
      <alignment horizontal="right"/>
    </xf>
    <xf numFmtId="172" fontId="59" fillId="6" borderId="15" xfId="0" applyNumberFormat="1" applyFont="1" applyFill="1" applyBorder="1"/>
    <xf numFmtId="0" fontId="144" fillId="6" borderId="0" xfId="0" applyFont="1" applyFill="1" applyAlignment="1">
      <alignment horizontal="left" vertical="top" wrapText="1"/>
    </xf>
    <xf numFmtId="0" fontId="60" fillId="6" borderId="9" xfId="0" applyFont="1" applyFill="1" applyBorder="1"/>
    <xf numFmtId="172" fontId="145" fillId="6" borderId="15" xfId="0" applyNumberFormat="1" applyFont="1" applyFill="1" applyBorder="1"/>
    <xf numFmtId="0" fontId="131" fillId="5" borderId="12" xfId="0" applyFont="1" applyFill="1" applyBorder="1"/>
    <xf numFmtId="0" fontId="61" fillId="6" borderId="12" xfId="0" applyFont="1" applyFill="1" applyBorder="1"/>
    <xf numFmtId="0" fontId="61" fillId="6" borderId="15" xfId="0" applyFont="1" applyFill="1" applyBorder="1" applyAlignment="1">
      <alignment horizontal="center"/>
    </xf>
    <xf numFmtId="0" fontId="139" fillId="6" borderId="12" xfId="0" applyFont="1" applyFill="1" applyBorder="1" applyAlignment="1">
      <alignment horizontal="left" vertical="top" wrapText="1"/>
    </xf>
    <xf numFmtId="0" fontId="61" fillId="7" borderId="12" xfId="0" applyFont="1" applyFill="1" applyBorder="1"/>
    <xf numFmtId="0" fontId="59" fillId="7" borderId="15" xfId="0" applyFont="1" applyFill="1" applyBorder="1"/>
    <xf numFmtId="0" fontId="61" fillId="7" borderId="0" xfId="0" applyFont="1" applyFill="1" applyAlignment="1">
      <alignment horizontal="left"/>
    </xf>
    <xf numFmtId="0" fontId="82" fillId="7" borderId="0" xfId="0" applyFont="1" applyFill="1" applyAlignment="1">
      <alignment horizontal="left"/>
    </xf>
    <xf numFmtId="0" fontId="57" fillId="7" borderId="0" xfId="0" applyFont="1" applyFill="1"/>
    <xf numFmtId="0" fontId="57" fillId="7" borderId="0" xfId="0" applyFont="1" applyFill="1" applyAlignment="1">
      <alignment horizontal="left"/>
    </xf>
    <xf numFmtId="0" fontId="56" fillId="7" borderId="0" xfId="0" applyFont="1" applyFill="1"/>
    <xf numFmtId="0" fontId="56" fillId="7" borderId="15" xfId="0" applyFont="1" applyFill="1" applyBorder="1"/>
    <xf numFmtId="0" fontId="82" fillId="7" borderId="0" xfId="0" applyFont="1" applyFill="1"/>
    <xf numFmtId="0" fontId="82" fillId="7" borderId="0" xfId="0" applyFont="1" applyFill="1" applyAlignment="1">
      <alignment horizontal="right"/>
    </xf>
    <xf numFmtId="0" fontId="57" fillId="7" borderId="0" xfId="0" applyFont="1" applyFill="1" applyAlignment="1">
      <alignment horizontal="right"/>
    </xf>
    <xf numFmtId="0" fontId="57" fillId="7" borderId="0" xfId="0" applyFont="1" applyFill="1" applyAlignment="1">
      <alignment horizontal="right" vertical="top"/>
    </xf>
    <xf numFmtId="0" fontId="61" fillId="7" borderId="12" xfId="0" applyFont="1" applyFill="1" applyBorder="1" applyAlignment="1">
      <alignment vertical="top" wrapText="1"/>
    </xf>
    <xf numFmtId="0" fontId="61" fillId="7" borderId="0" xfId="0" applyFont="1" applyFill="1" applyAlignment="1">
      <alignment vertical="top" wrapText="1"/>
    </xf>
    <xf numFmtId="0" fontId="61" fillId="7" borderId="15" xfId="0" applyFont="1" applyFill="1" applyBorder="1" applyAlignment="1">
      <alignment vertical="top"/>
    </xf>
    <xf numFmtId="0" fontId="61" fillId="7" borderId="0" xfId="0" applyFont="1" applyFill="1" applyAlignment="1">
      <alignment vertical="top"/>
    </xf>
    <xf numFmtId="0" fontId="146" fillId="7" borderId="12" xfId="0" applyFont="1" applyFill="1" applyBorder="1"/>
    <xf numFmtId="0" fontId="143" fillId="5" borderId="19" xfId="0" applyFont="1" applyFill="1" applyBorder="1"/>
    <xf numFmtId="0" fontId="59" fillId="5" borderId="2" xfId="0" applyFont="1" applyFill="1" applyBorder="1"/>
    <xf numFmtId="0" fontId="59" fillId="5" borderId="20" xfId="0" applyFont="1" applyFill="1" applyBorder="1"/>
    <xf numFmtId="0" fontId="143" fillId="7" borderId="0" xfId="0" applyFont="1" applyFill="1"/>
    <xf numFmtId="0" fontId="57" fillId="7" borderId="6" xfId="0" applyFont="1" applyFill="1" applyBorder="1" applyAlignment="1">
      <alignment horizontal="right"/>
    </xf>
    <xf numFmtId="0" fontId="147" fillId="6" borderId="0" xfId="0" applyFont="1" applyFill="1"/>
    <xf numFmtId="0" fontId="147" fillId="6" borderId="15" xfId="0" applyFont="1" applyFill="1" applyBorder="1"/>
    <xf numFmtId="0" fontId="148" fillId="6" borderId="0" xfId="0" applyFont="1" applyFill="1"/>
    <xf numFmtId="0" fontId="82" fillId="5" borderId="15" xfId="0" applyFont="1" applyFill="1" applyBorder="1"/>
    <xf numFmtId="0" fontId="57" fillId="6" borderId="0" xfId="0" applyFont="1" applyFill="1" applyAlignment="1">
      <alignment horizontal="right"/>
    </xf>
    <xf numFmtId="0" fontId="0" fillId="16" borderId="5" xfId="0" applyFill="1" applyBorder="1"/>
    <xf numFmtId="44" fontId="0" fillId="11" borderId="3" xfId="0" applyNumberFormat="1" applyFill="1" applyBorder="1"/>
    <xf numFmtId="10" fontId="0" fillId="11" borderId="3" xfId="2" applyNumberFormat="1" applyFont="1" applyFill="1" applyBorder="1" applyProtection="1"/>
    <xf numFmtId="44" fontId="0" fillId="11" borderId="3" xfId="3" applyFont="1" applyFill="1" applyBorder="1" applyProtection="1"/>
    <xf numFmtId="0" fontId="69" fillId="16" borderId="0" xfId="0" applyFont="1" applyFill="1" applyAlignment="1">
      <alignment horizontal="right"/>
    </xf>
    <xf numFmtId="0" fontId="0" fillId="16" borderId="104" xfId="0" applyFill="1" applyBorder="1"/>
    <xf numFmtId="44" fontId="4" fillId="11" borderId="3" xfId="0" applyNumberFormat="1" applyFont="1" applyFill="1" applyBorder="1"/>
    <xf numFmtId="44" fontId="0" fillId="10" borderId="3" xfId="3" applyFont="1" applyFill="1" applyBorder="1" applyProtection="1">
      <protection locked="0"/>
    </xf>
    <xf numFmtId="0" fontId="147" fillId="7" borderId="0" xfId="0" applyFont="1" applyFill="1" applyAlignment="1">
      <alignment vertical="center"/>
    </xf>
    <xf numFmtId="0" fontId="59" fillId="10" borderId="3" xfId="0" applyFont="1" applyFill="1" applyBorder="1" applyAlignment="1" applyProtection="1">
      <alignment horizontal="center" vertical="center"/>
      <protection locked="0"/>
    </xf>
    <xf numFmtId="0" fontId="30" fillId="16" borderId="0" xfId="6" applyFont="1" applyFill="1" applyAlignment="1">
      <alignment horizontal="right"/>
    </xf>
    <xf numFmtId="0" fontId="0" fillId="16" borderId="0" xfId="0" applyFill="1" applyAlignment="1">
      <alignment horizontal="center"/>
    </xf>
    <xf numFmtId="0" fontId="0" fillId="16" borderId="0" xfId="0" applyFill="1" applyAlignment="1">
      <alignment horizontal="right"/>
    </xf>
    <xf numFmtId="0" fontId="0" fillId="16" borderId="0" xfId="0" applyFill="1" applyAlignment="1">
      <alignment horizontal="right" indent="1"/>
    </xf>
    <xf numFmtId="0" fontId="30" fillId="0" borderId="2" xfId="0" applyFont="1" applyBorder="1" applyAlignment="1">
      <alignment horizontal="right"/>
    </xf>
    <xf numFmtId="0" fontId="4" fillId="16" borderId="0" xfId="0" applyFont="1" applyFill="1" applyAlignment="1">
      <alignment horizontal="right" indent="1"/>
    </xf>
    <xf numFmtId="0" fontId="30" fillId="11" borderId="2" xfId="0" applyFont="1" applyFill="1" applyBorder="1" applyAlignment="1">
      <alignment horizontal="center"/>
    </xf>
    <xf numFmtId="0" fontId="149" fillId="16" borderId="0" xfId="0" applyFont="1" applyFill="1" applyAlignment="1">
      <alignment horizontal="right"/>
    </xf>
    <xf numFmtId="0" fontId="13" fillId="16" borderId="0" xfId="0" applyFont="1" applyFill="1" applyAlignment="1">
      <alignment horizontal="right"/>
    </xf>
    <xf numFmtId="0" fontId="11" fillId="9" borderId="27" xfId="0" applyFont="1" applyFill="1" applyBorder="1" applyAlignment="1">
      <alignment vertical="center"/>
    </xf>
    <xf numFmtId="0" fontId="0" fillId="9" borderId="1" xfId="0" applyFill="1" applyBorder="1" applyAlignment="1">
      <alignment horizontal="center"/>
    </xf>
    <xf numFmtId="0" fontId="0" fillId="9" borderId="1" xfId="0" applyFill="1" applyBorder="1"/>
    <xf numFmtId="0" fontId="0" fillId="9" borderId="28" xfId="0" applyFill="1" applyBorder="1"/>
    <xf numFmtId="43" fontId="30" fillId="11" borderId="2" xfId="1" applyFont="1" applyFill="1" applyBorder="1" applyProtection="1"/>
    <xf numFmtId="0" fontId="92" fillId="16" borderId="0" xfId="0" applyFont="1" applyFill="1" applyAlignment="1">
      <alignment vertical="center"/>
    </xf>
    <xf numFmtId="0" fontId="11" fillId="16" borderId="0" xfId="0" applyFont="1" applyFill="1" applyAlignment="1">
      <alignment horizontal="center"/>
    </xf>
    <xf numFmtId="0" fontId="0" fillId="16" borderId="0" xfId="0" applyFill="1" applyAlignment="1">
      <alignment horizontal="left" wrapText="1"/>
    </xf>
    <xf numFmtId="0" fontId="33" fillId="16" borderId="22" xfId="0" applyFont="1" applyFill="1" applyBorder="1" applyAlignment="1">
      <alignment horizontal="right"/>
    </xf>
    <xf numFmtId="0" fontId="152" fillId="16" borderId="0" xfId="0" applyFont="1" applyFill="1" applyAlignment="1">
      <alignment horizontal="left"/>
    </xf>
    <xf numFmtId="0" fontId="155" fillId="16" borderId="0" xfId="0" applyFont="1" applyFill="1" applyAlignment="1">
      <alignment horizontal="right"/>
    </xf>
    <xf numFmtId="0" fontId="4" fillId="16" borderId="0" xfId="0" applyFont="1" applyFill="1" applyAlignment="1">
      <alignment horizontal="right"/>
    </xf>
    <xf numFmtId="0" fontId="16" fillId="16" borderId="0" xfId="0" applyFont="1" applyFill="1"/>
    <xf numFmtId="0" fontId="56" fillId="0" borderId="0" xfId="15" applyFont="1" applyAlignment="1">
      <alignment vertical="center"/>
    </xf>
    <xf numFmtId="0" fontId="56" fillId="0" borderId="0" xfId="15" applyFont="1" applyAlignment="1">
      <alignment horizontal="right" vertical="center"/>
    </xf>
    <xf numFmtId="0" fontId="56" fillId="0" borderId="0" xfId="15" applyFont="1" applyAlignment="1">
      <alignment horizontal="right" vertical="center" indent="1"/>
    </xf>
    <xf numFmtId="0" fontId="30" fillId="0" borderId="0" xfId="15" applyFont="1" applyAlignment="1">
      <alignment vertical="center"/>
    </xf>
    <xf numFmtId="0" fontId="59" fillId="0" borderId="0" xfId="15" applyFont="1" applyAlignment="1">
      <alignment vertical="center"/>
    </xf>
    <xf numFmtId="0" fontId="30" fillId="0" borderId="0" xfId="15" applyFont="1" applyAlignment="1">
      <alignment horizontal="left" vertical="center"/>
    </xf>
    <xf numFmtId="0" fontId="59" fillId="0" borderId="116" xfId="15" applyFont="1" applyBorder="1" applyAlignment="1">
      <alignment vertical="center"/>
    </xf>
    <xf numFmtId="0" fontId="59" fillId="0" borderId="0" xfId="15" applyFont="1" applyAlignment="1">
      <alignment horizontal="center" vertical="center"/>
    </xf>
    <xf numFmtId="0" fontId="30" fillId="0" borderId="116" xfId="15" applyFont="1" applyBorder="1" applyAlignment="1">
      <alignment vertical="center"/>
    </xf>
    <xf numFmtId="0" fontId="59" fillId="10" borderId="3" xfId="15" applyFont="1" applyFill="1" applyBorder="1" applyAlignment="1" applyProtection="1">
      <alignment horizontal="center" vertical="center"/>
      <protection locked="0"/>
    </xf>
    <xf numFmtId="44" fontId="59" fillId="10" borderId="3" xfId="16" applyFont="1" applyFill="1" applyBorder="1" applyAlignment="1" applyProtection="1">
      <alignment horizontal="center" vertical="center"/>
      <protection locked="0"/>
    </xf>
    <xf numFmtId="0" fontId="59" fillId="0" borderId="0" xfId="15" applyFont="1" applyAlignment="1">
      <alignment horizontal="left" vertical="center"/>
    </xf>
    <xf numFmtId="44" fontId="59" fillId="11" borderId="3" xfId="15" applyNumberFormat="1" applyFont="1" applyFill="1" applyBorder="1" applyAlignment="1">
      <alignment horizontal="center" vertical="center"/>
    </xf>
    <xf numFmtId="0" fontId="59" fillId="11" borderId="3" xfId="15" applyFont="1" applyFill="1" applyBorder="1" applyAlignment="1">
      <alignment horizontal="center" vertical="center"/>
    </xf>
    <xf numFmtId="172" fontId="56" fillId="0" borderId="0" xfId="15" applyNumberFormat="1" applyFont="1" applyAlignment="1">
      <alignment horizontal="right" vertical="center"/>
    </xf>
    <xf numFmtId="44" fontId="59" fillId="11" borderId="7" xfId="15" applyNumberFormat="1" applyFont="1" applyFill="1" applyBorder="1" applyAlignment="1">
      <alignment horizontal="center" vertical="center"/>
    </xf>
    <xf numFmtId="44" fontId="59" fillId="16" borderId="0" xfId="15" applyNumberFormat="1" applyFont="1" applyFill="1" applyAlignment="1">
      <alignment horizontal="center" vertical="center"/>
    </xf>
    <xf numFmtId="0" fontId="37" fillId="0" borderId="0" xfId="15" applyFont="1" applyAlignment="1">
      <alignment horizontal="right" vertical="center"/>
    </xf>
    <xf numFmtId="0" fontId="86" fillId="6" borderId="0" xfId="15" applyFont="1" applyFill="1" applyAlignment="1">
      <alignment horizontal="center" vertical="center"/>
    </xf>
    <xf numFmtId="0" fontId="30" fillId="6" borderId="0" xfId="15" applyFont="1" applyFill="1" applyAlignment="1">
      <alignment vertical="center"/>
    </xf>
    <xf numFmtId="0" fontId="33" fillId="0" borderId="0" xfId="15" quotePrefix="1" applyFont="1" applyAlignment="1">
      <alignment horizontal="left" vertical="center"/>
    </xf>
    <xf numFmtId="0" fontId="33" fillId="0" borderId="0" xfId="15" applyFont="1" applyAlignment="1">
      <alignment horizontal="left" vertical="center"/>
    </xf>
    <xf numFmtId="0" fontId="53" fillId="16" borderId="1" xfId="0" applyFont="1" applyFill="1" applyBorder="1" applyAlignment="1">
      <alignment horizontal="left" wrapText="1"/>
    </xf>
    <xf numFmtId="0" fontId="53" fillId="16" borderId="13" xfId="0" applyFont="1" applyFill="1" applyBorder="1" applyAlignment="1">
      <alignment horizontal="left" wrapText="1"/>
    </xf>
    <xf numFmtId="0" fontId="53" fillId="16" borderId="0" xfId="0" applyFont="1" applyFill="1" applyAlignment="1">
      <alignment horizontal="left" wrapText="1"/>
    </xf>
    <xf numFmtId="8" fontId="30" fillId="11" borderId="32" xfId="0" applyNumberFormat="1" applyFont="1" applyFill="1" applyBorder="1"/>
    <xf numFmtId="0" fontId="4" fillId="16" borderId="13" xfId="0" applyFont="1" applyFill="1" applyBorder="1"/>
    <xf numFmtId="0" fontId="4" fillId="16" borderId="14" xfId="0" applyFont="1" applyFill="1" applyBorder="1"/>
    <xf numFmtId="0" fontId="73" fillId="16" borderId="17" xfId="0" applyFont="1" applyFill="1" applyBorder="1"/>
    <xf numFmtId="0" fontId="73" fillId="16" borderId="13" xfId="0" applyFont="1" applyFill="1" applyBorder="1"/>
    <xf numFmtId="0" fontId="53" fillId="16" borderId="17" xfId="0" applyFont="1" applyFill="1" applyBorder="1" applyAlignment="1">
      <alignment horizontal="left" wrapText="1"/>
    </xf>
    <xf numFmtId="0" fontId="30" fillId="0" borderId="18" xfId="0" applyFont="1" applyBorder="1"/>
    <xf numFmtId="0" fontId="4" fillId="16" borderId="18" xfId="0" applyFont="1" applyFill="1" applyBorder="1" applyAlignment="1">
      <alignment horizontal="right"/>
    </xf>
    <xf numFmtId="0" fontId="53" fillId="16" borderId="27" xfId="0" applyFont="1" applyFill="1" applyBorder="1"/>
    <xf numFmtId="44" fontId="0" fillId="0" borderId="0" xfId="3" applyFont="1"/>
    <xf numFmtId="172" fontId="0" fillId="14" borderId="0" xfId="0" applyNumberFormat="1" applyFill="1" applyAlignment="1">
      <alignment horizontal="center"/>
    </xf>
    <xf numFmtId="172" fontId="0" fillId="30" borderId="0" xfId="0" applyNumberFormat="1" applyFill="1" applyAlignment="1">
      <alignment horizontal="center"/>
    </xf>
    <xf numFmtId="172" fontId="0" fillId="0" borderId="0" xfId="3" applyNumberFormat="1" applyFont="1"/>
    <xf numFmtId="172" fontId="0" fillId="18" borderId="0" xfId="3" applyNumberFormat="1" applyFont="1" applyFill="1" applyAlignment="1">
      <alignment horizontal="center"/>
    </xf>
    <xf numFmtId="172" fontId="0" fillId="17" borderId="0" xfId="0" applyNumberFormat="1" applyFill="1" applyAlignment="1">
      <alignment horizontal="center"/>
    </xf>
    <xf numFmtId="172" fontId="0" fillId="0" borderId="0" xfId="0" applyNumberFormat="1" applyAlignment="1">
      <alignment horizontal="center"/>
    </xf>
    <xf numFmtId="172" fontId="0" fillId="0" borderId="0" xfId="0" applyNumberFormat="1"/>
    <xf numFmtId="10" fontId="0" fillId="0" borderId="0" xfId="2" applyNumberFormat="1" applyFont="1" applyAlignment="1">
      <alignment horizontal="center"/>
    </xf>
    <xf numFmtId="10" fontId="0" fillId="10" borderId="0" xfId="2" applyNumberFormat="1" applyFont="1" applyFill="1" applyAlignment="1">
      <alignment horizontal="center"/>
    </xf>
    <xf numFmtId="172" fontId="0" fillId="19" borderId="0" xfId="0" applyNumberFormat="1" applyFill="1" applyAlignment="1">
      <alignment horizontal="center"/>
    </xf>
    <xf numFmtId="172" fontId="0" fillId="37" borderId="0" xfId="0" applyNumberFormat="1" applyFill="1" applyAlignment="1">
      <alignment horizontal="center"/>
    </xf>
    <xf numFmtId="0" fontId="128" fillId="16" borderId="18" xfId="0" applyFont="1" applyFill="1" applyBorder="1"/>
    <xf numFmtId="0" fontId="128" fillId="16" borderId="0" xfId="0" applyFont="1" applyFill="1" applyAlignment="1">
      <alignment wrapText="1"/>
    </xf>
    <xf numFmtId="0" fontId="128" fillId="16" borderId="0" xfId="0" applyFont="1" applyFill="1" applyAlignment="1">
      <alignment horizontal="right"/>
    </xf>
    <xf numFmtId="0" fontId="36" fillId="16" borderId="0" xfId="0" applyFont="1" applyFill="1"/>
    <xf numFmtId="0" fontId="147" fillId="16" borderId="0" xfId="0" applyFont="1" applyFill="1" applyAlignment="1">
      <alignment horizontal="left" wrapText="1"/>
    </xf>
    <xf numFmtId="0" fontId="92" fillId="16" borderId="18" xfId="0" applyFont="1" applyFill="1" applyBorder="1"/>
    <xf numFmtId="0" fontId="128" fillId="0" borderId="0" xfId="0" applyFont="1"/>
    <xf numFmtId="0" fontId="30" fillId="0" borderId="1" xfId="0" applyFont="1" applyBorder="1"/>
    <xf numFmtId="0" fontId="30" fillId="11" borderId="26" xfId="0" applyFont="1" applyFill="1" applyBorder="1"/>
    <xf numFmtId="0" fontId="31" fillId="16" borderId="1" xfId="0" applyFont="1" applyFill="1" applyBorder="1"/>
    <xf numFmtId="0" fontId="30" fillId="11" borderId="34" xfId="0" applyFont="1" applyFill="1" applyBorder="1"/>
    <xf numFmtId="179" fontId="33" fillId="13" borderId="2" xfId="1" applyNumberFormat="1" applyFont="1" applyFill="1" applyBorder="1" applyProtection="1">
      <protection locked="0"/>
    </xf>
    <xf numFmtId="0" fontId="30" fillId="16" borderId="108" xfId="0" applyFont="1" applyFill="1" applyBorder="1"/>
    <xf numFmtId="0" fontId="30" fillId="16" borderId="14" xfId="0" applyFont="1" applyFill="1" applyBorder="1"/>
    <xf numFmtId="0" fontId="30" fillId="16" borderId="16" xfId="0" applyFont="1" applyFill="1" applyBorder="1"/>
    <xf numFmtId="179" fontId="0" fillId="0" borderId="0" xfId="1" applyNumberFormat="1" applyFont="1"/>
    <xf numFmtId="179" fontId="0" fillId="10" borderId="0" xfId="1" applyNumberFormat="1" applyFont="1" applyFill="1"/>
    <xf numFmtId="0" fontId="127" fillId="0" borderId="0" xfId="5" applyFont="1" applyAlignment="1">
      <alignment horizontal="center" vertical="top"/>
    </xf>
    <xf numFmtId="0" fontId="36" fillId="16" borderId="18" xfId="0" applyFont="1" applyFill="1" applyBorder="1"/>
    <xf numFmtId="8" fontId="30" fillId="11" borderId="16" xfId="0" applyNumberFormat="1" applyFont="1" applyFill="1" applyBorder="1"/>
    <xf numFmtId="0" fontId="167" fillId="0" borderId="0" xfId="5" applyFont="1" applyAlignment="1">
      <alignment horizontal="center" vertical="top"/>
    </xf>
    <xf numFmtId="0" fontId="169" fillId="0" borderId="0" xfId="5" applyFont="1" applyAlignment="1">
      <alignment horizontal="left" vertical="top"/>
    </xf>
    <xf numFmtId="0" fontId="168" fillId="12" borderId="0" xfId="5" applyFont="1" applyFill="1" applyAlignment="1">
      <alignment horizontal="left" vertical="top"/>
    </xf>
    <xf numFmtId="0" fontId="127" fillId="12" borderId="0" xfId="5" applyFont="1" applyFill="1" applyAlignment="1">
      <alignment horizontal="center" vertical="top"/>
    </xf>
    <xf numFmtId="0" fontId="170" fillId="0" borderId="0" xfId="5" applyFont="1" applyAlignment="1">
      <alignment horizontal="left" vertical="top"/>
    </xf>
    <xf numFmtId="0" fontId="169" fillId="0" borderId="0" xfId="5" applyFont="1" applyAlignment="1">
      <alignment horizontal="right" vertical="top"/>
    </xf>
    <xf numFmtId="0" fontId="82" fillId="0" borderId="0" xfId="5" applyFont="1" applyAlignment="1">
      <alignment horizontal="right" vertical="top"/>
    </xf>
    <xf numFmtId="0" fontId="59" fillId="0" borderId="0" xfId="0" applyFont="1"/>
    <xf numFmtId="0" fontId="59" fillId="12" borderId="0" xfId="0" applyFont="1" applyFill="1"/>
    <xf numFmtId="0" fontId="56" fillId="0" borderId="0" xfId="0" applyFont="1"/>
    <xf numFmtId="0" fontId="78" fillId="0" borderId="0" xfId="0" applyFont="1"/>
    <xf numFmtId="0" fontId="59" fillId="0" borderId="0" xfId="0" applyFont="1" applyAlignment="1">
      <alignment vertical="center"/>
    </xf>
    <xf numFmtId="0" fontId="59" fillId="0" borderId="22" xfId="0" applyFont="1" applyBorder="1" applyAlignment="1">
      <alignment horizontal="left" vertical="center" wrapText="1"/>
    </xf>
    <xf numFmtId="0" fontId="85" fillId="0" borderId="22" xfId="0" applyFont="1" applyBorder="1" applyAlignment="1">
      <alignment horizontal="left" vertical="center" wrapText="1"/>
    </xf>
    <xf numFmtId="0" fontId="59" fillId="0" borderId="22" xfId="0" applyFont="1" applyBorder="1" applyAlignment="1">
      <alignment horizontal="center" vertical="center"/>
    </xf>
    <xf numFmtId="0" fontId="59" fillId="0" borderId="21" xfId="0" applyFont="1" applyBorder="1" applyAlignment="1">
      <alignment horizontal="center" vertical="center"/>
    </xf>
    <xf numFmtId="0" fontId="59" fillId="0" borderId="22" xfId="0" applyFont="1" applyBorder="1" applyAlignment="1">
      <alignment vertical="center"/>
    </xf>
    <xf numFmtId="0" fontId="59" fillId="0" borderId="21" xfId="0" applyFont="1" applyBorder="1" applyAlignment="1">
      <alignment vertical="center"/>
    </xf>
    <xf numFmtId="0" fontId="59" fillId="0" borderId="6" xfId="0" applyFont="1" applyBorder="1" applyAlignment="1">
      <alignment vertical="center"/>
    </xf>
    <xf numFmtId="0" fontId="90" fillId="0" borderId="6" xfId="0" applyFont="1" applyBorder="1" applyAlignment="1">
      <alignment horizontal="center" vertical="center"/>
    </xf>
    <xf numFmtId="0" fontId="59" fillId="0" borderId="9" xfId="0" applyFont="1" applyBorder="1" applyAlignment="1">
      <alignment vertical="center"/>
    </xf>
    <xf numFmtId="0" fontId="59" fillId="0" borderId="12" xfId="0" applyFont="1" applyBorder="1" applyAlignment="1">
      <alignment vertical="center"/>
    </xf>
    <xf numFmtId="0" fontId="59" fillId="0" borderId="0" xfId="0" applyFont="1" applyAlignment="1">
      <alignment horizontal="center" vertical="center"/>
    </xf>
    <xf numFmtId="0" fontId="59" fillId="0" borderId="15" xfId="0" applyFont="1" applyBorder="1" applyAlignment="1">
      <alignment vertical="center"/>
    </xf>
    <xf numFmtId="0" fontId="59" fillId="0" borderId="19" xfId="0" applyFont="1" applyBorder="1" applyAlignment="1">
      <alignment vertical="center"/>
    </xf>
    <xf numFmtId="0" fontId="61" fillId="0" borderId="20" xfId="0" applyFont="1" applyBorder="1" applyAlignment="1">
      <alignment vertical="center"/>
    </xf>
    <xf numFmtId="0" fontId="56" fillId="0" borderId="22" xfId="0" applyFont="1" applyBorder="1" applyAlignment="1">
      <alignment horizontal="left" vertical="center" wrapText="1"/>
    </xf>
    <xf numFmtId="172" fontId="59" fillId="11" borderId="5" xfId="3" applyNumberFormat="1" applyFont="1" applyFill="1" applyBorder="1" applyAlignment="1">
      <alignment vertical="center"/>
    </xf>
    <xf numFmtId="172" fontId="59" fillId="11" borderId="0" xfId="0" applyNumberFormat="1" applyFont="1" applyFill="1" applyAlignment="1">
      <alignment vertical="center"/>
    </xf>
    <xf numFmtId="0" fontId="59" fillId="0" borderId="22" xfId="0" applyFont="1" applyBorder="1"/>
    <xf numFmtId="0" fontId="59" fillId="0" borderId="10" xfId="0" applyFont="1" applyBorder="1"/>
    <xf numFmtId="0" fontId="59" fillId="0" borderId="22" xfId="0" applyFont="1" applyBorder="1" applyAlignment="1">
      <alignment horizontal="center"/>
    </xf>
    <xf numFmtId="0" fontId="56" fillId="0" borderId="3" xfId="0" applyFont="1" applyBorder="1" applyAlignment="1">
      <alignment horizontal="center"/>
    </xf>
    <xf numFmtId="0" fontId="56" fillId="0" borderId="3" xfId="0" applyFont="1" applyBorder="1" applyAlignment="1">
      <alignment horizontal="center" vertical="center"/>
    </xf>
    <xf numFmtId="0" fontId="56" fillId="0" borderId="22" xfId="0" applyFont="1" applyBorder="1" applyAlignment="1">
      <alignment vertical="center"/>
    </xf>
    <xf numFmtId="0" fontId="56" fillId="0" borderId="10" xfId="0" applyFont="1" applyBorder="1" applyAlignment="1">
      <alignment vertical="center"/>
    </xf>
    <xf numFmtId="0" fontId="56" fillId="21" borderId="22" xfId="0" applyFont="1" applyFill="1" applyBorder="1" applyAlignment="1">
      <alignment horizontal="left" vertical="center" wrapText="1"/>
    </xf>
    <xf numFmtId="0" fontId="56" fillId="21" borderId="22" xfId="0" applyFont="1" applyFill="1" applyBorder="1" applyAlignment="1">
      <alignment horizontal="right" vertical="center"/>
    </xf>
    <xf numFmtId="0" fontId="82" fillId="0" borderId="0" xfId="0" applyFont="1" applyAlignment="1">
      <alignment horizontal="left" wrapText="1"/>
    </xf>
    <xf numFmtId="0" fontId="61" fillId="11" borderId="10" xfId="0" applyFont="1" applyFill="1" applyBorder="1" applyAlignment="1">
      <alignment horizontal="center" vertical="center"/>
    </xf>
    <xf numFmtId="0" fontId="59" fillId="31" borderId="0" xfId="0" applyFont="1" applyFill="1" applyAlignment="1" applyProtection="1">
      <alignment horizontal="center" vertical="center"/>
      <protection locked="0"/>
    </xf>
    <xf numFmtId="172" fontId="59" fillId="38" borderId="10" xfId="0" applyNumberFormat="1" applyFont="1" applyFill="1" applyBorder="1" applyAlignment="1" applyProtection="1">
      <alignment vertical="center"/>
      <protection locked="0"/>
    </xf>
    <xf numFmtId="0" fontId="61" fillId="38" borderId="10" xfId="0" applyFont="1" applyFill="1" applyBorder="1" applyAlignment="1" applyProtection="1">
      <alignment horizontal="center" vertical="center"/>
      <protection locked="0"/>
    </xf>
    <xf numFmtId="0" fontId="177" fillId="0" borderId="0" xfId="5" applyFont="1" applyAlignment="1">
      <alignment horizontal="right" vertical="top"/>
    </xf>
    <xf numFmtId="0" fontId="36" fillId="0" borderId="0" xfId="0" applyFont="1" applyAlignment="1">
      <alignment vertical="center"/>
    </xf>
    <xf numFmtId="0" fontId="31" fillId="0" borderId="0" xfId="0" applyFont="1"/>
    <xf numFmtId="0" fontId="31" fillId="0" borderId="0" xfId="0" applyFont="1" applyAlignment="1">
      <alignment vertical="center"/>
    </xf>
    <xf numFmtId="14" fontId="30" fillId="13" borderId="3" xfId="0" applyNumberFormat="1" applyFont="1" applyFill="1" applyBorder="1" applyAlignment="1" applyProtection="1">
      <alignment horizontal="left"/>
      <protection locked="0"/>
    </xf>
    <xf numFmtId="14" fontId="31" fillId="0" borderId="0" xfId="0" applyNumberFormat="1" applyFont="1"/>
    <xf numFmtId="0" fontId="69" fillId="16" borderId="0" xfId="0" quotePrefix="1" applyFont="1" applyFill="1"/>
    <xf numFmtId="0" fontId="30" fillId="11" borderId="2" xfId="1" applyNumberFormat="1" applyFont="1" applyFill="1" applyBorder="1" applyProtection="1"/>
    <xf numFmtId="0" fontId="4" fillId="0" borderId="0" xfId="2" applyNumberFormat="1" applyFont="1" applyProtection="1"/>
    <xf numFmtId="49" fontId="4" fillId="0" borderId="5" xfId="0" applyNumberFormat="1" applyFont="1" applyBorder="1" applyAlignment="1">
      <alignment horizontal="right"/>
    </xf>
    <xf numFmtId="42" fontId="4" fillId="10" borderId="10" xfId="1" applyNumberFormat="1" applyFont="1" applyFill="1" applyBorder="1" applyProtection="1">
      <protection locked="0"/>
    </xf>
    <xf numFmtId="0" fontId="69" fillId="16" borderId="0" xfId="0" applyFont="1" applyFill="1" applyAlignment="1">
      <alignment horizontal="left" wrapText="1"/>
    </xf>
    <xf numFmtId="0" fontId="69" fillId="16" borderId="13" xfId="0" applyFont="1" applyFill="1" applyBorder="1" applyAlignment="1">
      <alignment horizontal="left" wrapText="1"/>
    </xf>
    <xf numFmtId="0" fontId="69" fillId="16" borderId="17" xfId="0" applyFont="1" applyFill="1" applyBorder="1" applyAlignment="1">
      <alignment horizontal="left" wrapText="1"/>
    </xf>
    <xf numFmtId="43" fontId="33" fillId="16" borderId="23" xfId="1" applyFont="1" applyFill="1" applyBorder="1"/>
    <xf numFmtId="0" fontId="30" fillId="0" borderId="25" xfId="0" applyFont="1" applyBorder="1"/>
    <xf numFmtId="43" fontId="33" fillId="16" borderId="23" xfId="1" applyFont="1" applyFill="1" applyBorder="1" applyAlignment="1">
      <alignment horizontal="right"/>
    </xf>
    <xf numFmtId="0" fontId="69" fillId="16" borderId="24" xfId="0" applyFont="1" applyFill="1" applyBorder="1" applyAlignment="1">
      <alignment horizontal="left" wrapText="1"/>
    </xf>
    <xf numFmtId="0" fontId="69" fillId="16" borderId="25" xfId="0" applyFont="1" applyFill="1" applyBorder="1" applyAlignment="1">
      <alignment horizontal="left" wrapText="1"/>
    </xf>
    <xf numFmtId="0" fontId="69" fillId="16" borderId="23" xfId="0" applyFont="1" applyFill="1" applyBorder="1" applyAlignment="1">
      <alignment horizontal="left" wrapText="1"/>
    </xf>
    <xf numFmtId="0" fontId="33" fillId="16" borderId="24" xfId="0" applyFont="1" applyFill="1" applyBorder="1" applyAlignment="1">
      <alignment horizontal="right"/>
    </xf>
    <xf numFmtId="0" fontId="69" fillId="0" borderId="0" xfId="0" applyFont="1" applyProtection="1">
      <protection locked="0"/>
    </xf>
    <xf numFmtId="0" fontId="69" fillId="0" borderId="0" xfId="0" applyFont="1"/>
    <xf numFmtId="180" fontId="31" fillId="0" borderId="0" xfId="1" applyNumberFormat="1" applyFont="1"/>
    <xf numFmtId="0" fontId="133" fillId="16" borderId="0" xfId="0" applyFont="1" applyFill="1" applyAlignment="1">
      <alignment horizontal="right"/>
    </xf>
    <xf numFmtId="0" fontId="59" fillId="16" borderId="0" xfId="0" applyFont="1" applyFill="1" applyAlignment="1">
      <alignment horizontal="right"/>
    </xf>
    <xf numFmtId="0" fontId="1" fillId="16" borderId="0" xfId="0" applyFont="1" applyFill="1" applyAlignment="1">
      <alignment horizontal="right"/>
    </xf>
    <xf numFmtId="44" fontId="59" fillId="16" borderId="0" xfId="3" applyFont="1" applyFill="1" applyProtection="1"/>
    <xf numFmtId="0" fontId="187" fillId="16" borderId="0" xfId="0" applyFont="1" applyFill="1"/>
    <xf numFmtId="0" fontId="82" fillId="16" borderId="0" xfId="0" applyFont="1" applyFill="1" applyAlignment="1">
      <alignment vertical="top" wrapText="1"/>
    </xf>
    <xf numFmtId="0" fontId="82" fillId="16" borderId="0" xfId="0" applyFont="1" applyFill="1" applyAlignment="1">
      <alignment wrapText="1"/>
    </xf>
    <xf numFmtId="0" fontId="82" fillId="16" borderId="0" xfId="0" applyFont="1" applyFill="1" applyAlignment="1">
      <alignment horizontal="left" indent="2"/>
    </xf>
    <xf numFmtId="44" fontId="82" fillId="16" borderId="0" xfId="3" applyFont="1" applyFill="1" applyProtection="1"/>
    <xf numFmtId="0" fontId="82" fillId="16" borderId="0" xfId="0" applyFont="1" applyFill="1"/>
    <xf numFmtId="44" fontId="82" fillId="16" borderId="0" xfId="3" applyFont="1" applyFill="1" applyBorder="1" applyProtection="1"/>
    <xf numFmtId="0" fontId="82" fillId="16" borderId="15" xfId="0" applyFont="1" applyFill="1" applyBorder="1"/>
    <xf numFmtId="0" fontId="188" fillId="16" borderId="0" xfId="0" applyFont="1" applyFill="1" applyAlignment="1">
      <alignment horizontal="right"/>
    </xf>
    <xf numFmtId="44" fontId="59" fillId="10" borderId="3" xfId="3" applyFont="1" applyFill="1" applyBorder="1" applyProtection="1">
      <protection locked="0"/>
    </xf>
    <xf numFmtId="44" fontId="59" fillId="16" borderId="3" xfId="3" applyFont="1" applyFill="1" applyBorder="1" applyProtection="1"/>
    <xf numFmtId="44" fontId="186" fillId="16" borderId="3" xfId="3" applyFont="1" applyFill="1" applyBorder="1" applyProtection="1"/>
    <xf numFmtId="44" fontId="185" fillId="16" borderId="3" xfId="3" applyFont="1" applyFill="1" applyBorder="1" applyProtection="1"/>
    <xf numFmtId="44" fontId="187" fillId="16" borderId="3" xfId="3" applyFont="1" applyFill="1" applyBorder="1" applyProtection="1"/>
    <xf numFmtId="9" fontId="59" fillId="11" borderId="3" xfId="2" applyFont="1" applyFill="1" applyBorder="1" applyProtection="1"/>
    <xf numFmtId="0" fontId="30" fillId="16" borderId="0" xfId="0" applyFont="1" applyFill="1" applyAlignment="1">
      <alignment horizontal="right" wrapText="1" indent="1"/>
    </xf>
    <xf numFmtId="0" fontId="99" fillId="16" borderId="0" xfId="0" applyFont="1" applyFill="1" applyAlignment="1">
      <alignment horizontal="center" wrapText="1"/>
    </xf>
    <xf numFmtId="0" fontId="59" fillId="16" borderId="12" xfId="0" applyFont="1" applyFill="1" applyBorder="1" applyAlignment="1">
      <alignment horizontal="center" vertical="top"/>
    </xf>
    <xf numFmtId="0" fontId="59" fillId="16" borderId="19" xfId="0" applyFont="1" applyFill="1" applyBorder="1" applyAlignment="1">
      <alignment horizontal="center" vertical="top"/>
    </xf>
    <xf numFmtId="0" fontId="37" fillId="16" borderId="0" xfId="0" applyFont="1" applyFill="1" applyAlignment="1">
      <alignment horizontal="right" wrapText="1"/>
    </xf>
    <xf numFmtId="0" fontId="31" fillId="0" borderId="0" xfId="6" applyFont="1"/>
    <xf numFmtId="0" fontId="30" fillId="10" borderId="3" xfId="6" applyFont="1" applyFill="1" applyBorder="1" applyAlignment="1" applyProtection="1">
      <alignment horizontal="center" vertical="center"/>
      <protection locked="0"/>
    </xf>
    <xf numFmtId="0" fontId="30" fillId="10" borderId="3" xfId="6" applyFont="1" applyFill="1" applyBorder="1" applyProtection="1">
      <protection locked="0"/>
    </xf>
    <xf numFmtId="43" fontId="4" fillId="16" borderId="23" xfId="1" applyFont="1" applyFill="1" applyBorder="1" applyProtection="1"/>
    <xf numFmtId="0" fontId="4" fillId="0" borderId="0" xfId="0" applyFont="1" applyProtection="1">
      <protection hidden="1"/>
    </xf>
    <xf numFmtId="176" fontId="4" fillId="0" borderId="0" xfId="0" applyNumberFormat="1" applyFont="1" applyProtection="1">
      <protection hidden="1"/>
    </xf>
    <xf numFmtId="42" fontId="4" fillId="0" borderId="0" xfId="0" applyNumberFormat="1" applyFont="1" applyProtection="1">
      <protection hidden="1"/>
    </xf>
    <xf numFmtId="0" fontId="92" fillId="0" borderId="0" xfId="0" applyFont="1" applyProtection="1">
      <protection hidden="1"/>
    </xf>
    <xf numFmtId="0" fontId="79" fillId="0" borderId="12" xfId="5" quotePrefix="1" applyFont="1" applyBorder="1" applyAlignment="1">
      <alignment horizontal="left" vertical="top"/>
    </xf>
    <xf numFmtId="0" fontId="36" fillId="0" borderId="0" xfId="0" applyFont="1"/>
    <xf numFmtId="0" fontId="191" fillId="16" borderId="0" xfId="0" applyFont="1" applyFill="1" applyAlignment="1">
      <alignment vertical="center" wrapText="1"/>
    </xf>
    <xf numFmtId="0" fontId="76" fillId="0" borderId="0" xfId="0" applyFont="1" applyProtection="1">
      <protection hidden="1"/>
    </xf>
    <xf numFmtId="0" fontId="26" fillId="16" borderId="22" xfId="0" applyFont="1" applyFill="1" applyBorder="1" applyAlignment="1">
      <alignment horizontal="center"/>
    </xf>
    <xf numFmtId="0" fontId="26" fillId="16" borderId="5" xfId="0" applyFont="1" applyFill="1" applyBorder="1" applyAlignment="1">
      <alignment horizontal="center"/>
    </xf>
    <xf numFmtId="0" fontId="26" fillId="16" borderId="10" xfId="0" applyFont="1" applyFill="1" applyBorder="1" applyAlignment="1">
      <alignment horizontal="center"/>
    </xf>
    <xf numFmtId="0" fontId="11" fillId="16" borderId="0" xfId="0" applyFont="1" applyFill="1" applyAlignment="1">
      <alignment horizontal="center"/>
    </xf>
    <xf numFmtId="172" fontId="5" fillId="0" borderId="7" xfId="0" applyNumberFormat="1" applyFont="1" applyBorder="1" applyAlignment="1" applyProtection="1">
      <alignment horizontal="center" vertical="center"/>
      <protection locked="0"/>
    </xf>
    <xf numFmtId="43" fontId="7" fillId="0" borderId="5" xfId="0" applyNumberFormat="1" applyFont="1" applyBorder="1" applyAlignment="1" applyProtection="1">
      <alignment horizontal="center"/>
      <protection locked="0"/>
    </xf>
    <xf numFmtId="4" fontId="5" fillId="0" borderId="7" xfId="0" applyNumberFormat="1" applyFont="1" applyBorder="1" applyAlignment="1" applyProtection="1">
      <alignment horizontal="left" vertical="center" wrapText="1" indent="1"/>
      <protection locked="0"/>
    </xf>
    <xf numFmtId="0" fontId="5" fillId="13" borderId="23" xfId="0" applyFont="1" applyFill="1" applyBorder="1" applyAlignment="1" applyProtection="1">
      <alignment horizontal="center" vertical="center"/>
      <protection locked="0"/>
    </xf>
    <xf numFmtId="0" fontId="5" fillId="13" borderId="24" xfId="0" applyFont="1" applyFill="1" applyBorder="1" applyAlignment="1" applyProtection="1">
      <alignment horizontal="center" vertical="center"/>
      <protection locked="0"/>
    </xf>
    <xf numFmtId="0" fontId="5" fillId="13" borderId="25" xfId="0" applyFont="1" applyFill="1" applyBorder="1" applyAlignment="1" applyProtection="1">
      <alignment horizontal="center" vertical="center"/>
      <protection locked="0"/>
    </xf>
    <xf numFmtId="0" fontId="6" fillId="0" borderId="13" xfId="0" applyFont="1" applyBorder="1" applyAlignment="1" applyProtection="1">
      <alignment horizontal="center"/>
      <protection locked="0"/>
    </xf>
    <xf numFmtId="0" fontId="6" fillId="0" borderId="0" xfId="0" applyFont="1" applyAlignment="1" applyProtection="1">
      <alignment horizontal="center"/>
      <protection locked="0"/>
    </xf>
    <xf numFmtId="0" fontId="7" fillId="0" borderId="0" xfId="0" applyFont="1" applyAlignment="1" applyProtection="1">
      <alignment horizontal="center"/>
      <protection locked="0"/>
    </xf>
    <xf numFmtId="43" fontId="7" fillId="0" borderId="0" xfId="0" applyNumberFormat="1" applyFont="1" applyAlignment="1" applyProtection="1">
      <alignment horizontal="center"/>
      <protection locked="0"/>
    </xf>
    <xf numFmtId="0" fontId="8" fillId="9" borderId="0" xfId="0" applyFont="1" applyFill="1" applyAlignment="1" applyProtection="1">
      <alignment horizontal="center"/>
      <protection locked="0"/>
    </xf>
    <xf numFmtId="0" fontId="7" fillId="0" borderId="0" xfId="0" applyFont="1" applyAlignment="1">
      <alignment horizontal="center"/>
    </xf>
    <xf numFmtId="43" fontId="7" fillId="0" borderId="10" xfId="0" applyNumberFormat="1" applyFont="1" applyBorder="1" applyAlignment="1">
      <alignment horizontal="center"/>
    </xf>
    <xf numFmtId="43" fontId="7" fillId="0" borderId="3" xfId="0" applyNumberFormat="1" applyFont="1" applyBorder="1" applyAlignment="1">
      <alignment horizontal="center"/>
    </xf>
    <xf numFmtId="43" fontId="7" fillId="0" borderId="22" xfId="0" applyNumberFormat="1" applyFont="1" applyBorder="1" applyAlignment="1">
      <alignment horizontal="center"/>
    </xf>
    <xf numFmtId="0" fontId="7" fillId="0" borderId="0" xfId="0" applyFont="1" applyAlignment="1">
      <alignment horizontal="left"/>
    </xf>
    <xf numFmtId="0" fontId="6" fillId="0" borderId="14"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8" fillId="0" borderId="0" xfId="0" applyFont="1" applyAlignment="1" applyProtection="1">
      <alignment horizontal="center"/>
      <protection locked="0"/>
    </xf>
    <xf numFmtId="0" fontId="8" fillId="0" borderId="14" xfId="0" applyFont="1" applyBorder="1" applyAlignment="1" applyProtection="1">
      <alignment horizontal="center"/>
      <protection locked="0"/>
    </xf>
    <xf numFmtId="0" fontId="5" fillId="9" borderId="23" xfId="0" applyFont="1" applyFill="1" applyBorder="1" applyAlignment="1" applyProtection="1">
      <alignment horizontal="center" vertical="center"/>
      <protection locked="0"/>
    </xf>
    <xf numFmtId="0" fontId="5" fillId="9" borderId="24" xfId="0" applyFont="1" applyFill="1" applyBorder="1" applyAlignment="1" applyProtection="1">
      <alignment horizontal="center" vertical="center"/>
      <protection locked="0"/>
    </xf>
    <xf numFmtId="0" fontId="29" fillId="12" borderId="23" xfId="0" applyFont="1" applyFill="1" applyBorder="1" applyAlignment="1" applyProtection="1">
      <alignment horizontal="center" vertical="center"/>
      <protection locked="0"/>
    </xf>
    <xf numFmtId="0" fontId="29" fillId="12" borderId="24" xfId="0" applyFont="1" applyFill="1" applyBorder="1" applyAlignment="1" applyProtection="1">
      <alignment horizontal="center" vertical="center"/>
      <protection locked="0"/>
    </xf>
    <xf numFmtId="0" fontId="29" fillId="12" borderId="25" xfId="0" applyFont="1" applyFill="1" applyBorder="1" applyAlignment="1" applyProtection="1">
      <alignment horizontal="center" vertical="center"/>
      <protection locked="0"/>
    </xf>
    <xf numFmtId="43" fontId="7" fillId="10" borderId="2" xfId="0" applyNumberFormat="1" applyFont="1" applyFill="1" applyBorder="1" applyAlignment="1" applyProtection="1">
      <alignment horizontal="center"/>
      <protection locked="0"/>
    </xf>
    <xf numFmtId="0" fontId="7" fillId="0" borderId="0" xfId="0" applyFont="1" applyAlignment="1" applyProtection="1">
      <alignment horizontal="left"/>
      <protection locked="0"/>
    </xf>
    <xf numFmtId="14" fontId="5" fillId="10" borderId="2" xfId="0" applyNumberFormat="1" applyFont="1" applyFill="1" applyBorder="1" applyAlignment="1" applyProtection="1">
      <alignment horizontal="center"/>
      <protection locked="0"/>
    </xf>
    <xf numFmtId="43" fontId="5" fillId="0" borderId="2" xfId="0" applyNumberFormat="1" applyFont="1" applyBorder="1" applyAlignment="1" applyProtection="1">
      <alignment horizontal="center"/>
      <protection locked="0"/>
    </xf>
    <xf numFmtId="43" fontId="5" fillId="0" borderId="5" xfId="0" applyNumberFormat="1" applyFont="1" applyBorder="1" applyAlignment="1">
      <alignment horizontal="center"/>
    </xf>
    <xf numFmtId="0" fontId="11" fillId="0" borderId="0" xfId="0" applyFont="1" applyAlignment="1" applyProtection="1">
      <alignment horizontal="left"/>
      <protection locked="0"/>
    </xf>
    <xf numFmtId="0" fontId="5" fillId="9" borderId="0" xfId="0" applyFont="1" applyFill="1" applyAlignment="1" applyProtection="1">
      <alignment horizontal="center" vertical="center"/>
      <protection locked="0"/>
    </xf>
    <xf numFmtId="172" fontId="5" fillId="10" borderId="45" xfId="0" applyNumberFormat="1" applyFont="1" applyFill="1" applyBorder="1" applyAlignment="1" applyProtection="1">
      <alignment horizontal="center" vertical="center"/>
      <protection locked="0"/>
    </xf>
    <xf numFmtId="0" fontId="6" fillId="6" borderId="0" xfId="0" applyFont="1" applyFill="1" applyAlignment="1" applyProtection="1">
      <alignment horizontal="center"/>
      <protection locked="0"/>
    </xf>
    <xf numFmtId="0" fontId="5" fillId="0" borderId="0" xfId="0" applyFont="1" applyAlignment="1">
      <alignment horizontal="left"/>
    </xf>
    <xf numFmtId="0" fontId="15" fillId="10" borderId="2" xfId="0" applyFont="1" applyFill="1" applyBorder="1" applyAlignment="1" applyProtection="1">
      <alignment horizontal="center"/>
      <protection locked="0"/>
    </xf>
    <xf numFmtId="0" fontId="11" fillId="6" borderId="0" xfId="0" applyFont="1" applyFill="1" applyAlignment="1" applyProtection="1">
      <alignment horizontal="center"/>
      <protection locked="0"/>
    </xf>
    <xf numFmtId="0" fontId="5" fillId="6" borderId="0" xfId="0" applyFont="1" applyFill="1" applyAlignment="1" applyProtection="1">
      <alignment horizontal="left"/>
      <protection locked="0"/>
    </xf>
    <xf numFmtId="0" fontId="15" fillId="10" borderId="2" xfId="0" applyFont="1" applyFill="1" applyBorder="1" applyAlignment="1" applyProtection="1">
      <alignment horizontal="left" indent="1"/>
      <protection locked="0"/>
    </xf>
    <xf numFmtId="0" fontId="15" fillId="10" borderId="5" xfId="0" applyFont="1" applyFill="1" applyBorder="1" applyAlignment="1" applyProtection="1">
      <alignment horizontal="left" indent="1"/>
      <protection locked="0"/>
    </xf>
    <xf numFmtId="0" fontId="5" fillId="9" borderId="6" xfId="0" applyFont="1" applyFill="1" applyBorder="1" applyAlignment="1" applyProtection="1">
      <alignment horizontal="center" vertical="center"/>
      <protection locked="0"/>
    </xf>
    <xf numFmtId="0" fontId="0" fillId="9" borderId="6" xfId="0" applyFill="1" applyBorder="1" applyAlignment="1" applyProtection="1">
      <alignment vertical="center"/>
      <protection locked="0"/>
    </xf>
    <xf numFmtId="0" fontId="6" fillId="0" borderId="27"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6" fillId="0" borderId="28" xfId="0" applyFont="1" applyBorder="1" applyAlignment="1" applyProtection="1">
      <alignment horizontal="center"/>
      <protection locked="0"/>
    </xf>
    <xf numFmtId="0" fontId="15" fillId="6" borderId="0" xfId="0" applyFont="1" applyFill="1" applyAlignment="1" applyProtection="1">
      <alignment horizontal="right"/>
      <protection locked="0"/>
    </xf>
    <xf numFmtId="0" fontId="13" fillId="6" borderId="0" xfId="0" applyFont="1" applyFill="1" applyAlignment="1" applyProtection="1">
      <alignment horizontal="right"/>
      <protection locked="0"/>
    </xf>
    <xf numFmtId="0" fontId="8" fillId="0" borderId="0" xfId="0" applyFont="1" applyAlignment="1">
      <alignment horizontal="center" vertical="center" wrapText="1"/>
    </xf>
    <xf numFmtId="167" fontId="7" fillId="0" borderId="2" xfId="0" quotePrefix="1" applyNumberFormat="1" applyFont="1" applyBorder="1" applyAlignment="1" applyProtection="1">
      <alignment horizontal="center"/>
      <protection locked="0"/>
    </xf>
    <xf numFmtId="43" fontId="5" fillId="0" borderId="0" xfId="0" applyNumberFormat="1" applyFont="1" applyAlignment="1" applyProtection="1">
      <alignment horizontal="center"/>
      <protection locked="0"/>
    </xf>
    <xf numFmtId="167" fontId="7" fillId="0" borderId="0" xfId="0" quotePrefix="1" applyNumberFormat="1" applyFont="1" applyAlignment="1" applyProtection="1">
      <alignment horizontal="center"/>
      <protection locked="0"/>
    </xf>
    <xf numFmtId="0" fontId="0" fillId="0" borderId="13" xfId="0" applyBorder="1" applyAlignment="1" applyProtection="1">
      <alignment vertical="center"/>
      <protection locked="0"/>
    </xf>
    <xf numFmtId="0" fontId="0" fillId="0" borderId="0" xfId="0" applyAlignment="1" applyProtection="1">
      <alignment vertical="center"/>
      <protection locked="0"/>
    </xf>
    <xf numFmtId="0" fontId="6" fillId="0" borderId="0" xfId="0" applyFont="1" applyAlignment="1" applyProtection="1">
      <alignment horizontal="left"/>
      <protection locked="0"/>
    </xf>
    <xf numFmtId="1" fontId="7" fillId="10" borderId="2" xfId="0" applyNumberFormat="1" applyFont="1" applyFill="1" applyBorder="1" applyAlignment="1" applyProtection="1">
      <alignment horizontal="right" indent="2"/>
      <protection locked="0"/>
    </xf>
    <xf numFmtId="0" fontId="11" fillId="0" borderId="1" xfId="0" quotePrefix="1" applyFont="1" applyBorder="1" applyAlignment="1" applyProtection="1">
      <alignment horizontal="center" vertical="center" wrapText="1"/>
      <protection locked="0"/>
    </xf>
    <xf numFmtId="4" fontId="5" fillId="0" borderId="33" xfId="0" applyNumberFormat="1" applyFont="1" applyBorder="1" applyAlignment="1" applyProtection="1">
      <alignment horizontal="left" vertical="center" indent="1"/>
      <protection locked="0"/>
    </xf>
    <xf numFmtId="4" fontId="5" fillId="0" borderId="26" xfId="0" applyNumberFormat="1" applyFont="1" applyBorder="1" applyAlignment="1" applyProtection="1">
      <alignment horizontal="left" vertical="center" indent="1"/>
      <protection locked="0"/>
    </xf>
    <xf numFmtId="4" fontId="50" fillId="0" borderId="17" xfId="0" applyNumberFormat="1" applyFont="1" applyBorder="1" applyAlignment="1" applyProtection="1">
      <alignment horizontal="center" vertical="center"/>
      <protection locked="0"/>
    </xf>
    <xf numFmtId="4" fontId="50" fillId="0" borderId="18" xfId="0" applyNumberFormat="1" applyFont="1" applyBorder="1" applyAlignment="1" applyProtection="1">
      <alignment horizontal="center" vertical="center"/>
      <protection locked="0"/>
    </xf>
    <xf numFmtId="172" fontId="5" fillId="0" borderId="33" xfId="0" applyNumberFormat="1" applyFont="1" applyBorder="1" applyAlignment="1" applyProtection="1">
      <alignment horizontal="center" vertical="center"/>
      <protection locked="0"/>
    </xf>
    <xf numFmtId="172" fontId="5" fillId="0" borderId="26" xfId="0" applyNumberFormat="1" applyFont="1" applyBorder="1" applyAlignment="1" applyProtection="1">
      <alignment horizontal="center" vertical="center"/>
      <protection locked="0"/>
    </xf>
    <xf numFmtId="172" fontId="5" fillId="0" borderId="34" xfId="0" applyNumberFormat="1" applyFont="1" applyBorder="1" applyAlignment="1" applyProtection="1">
      <alignment horizontal="center" vertical="center"/>
      <protection locked="0"/>
    </xf>
    <xf numFmtId="4" fontId="22" fillId="0" borderId="23" xfId="0" applyNumberFormat="1" applyFont="1" applyBorder="1" applyAlignment="1" applyProtection="1">
      <alignment horizontal="left" vertical="center" wrapText="1" indent="1"/>
      <protection locked="0"/>
    </xf>
    <xf numFmtId="4" fontId="20" fillId="0" borderId="24" xfId="0" applyNumberFormat="1" applyFont="1" applyBorder="1" applyAlignment="1" applyProtection="1">
      <alignment horizontal="left" vertical="center" wrapText="1" indent="1"/>
      <protection locked="0"/>
    </xf>
    <xf numFmtId="4" fontId="20" fillId="0" borderId="25" xfId="0" applyNumberFormat="1" applyFont="1" applyBorder="1" applyAlignment="1" applyProtection="1">
      <alignment horizontal="left" vertical="center" wrapText="1" indent="1"/>
      <protection locked="0"/>
    </xf>
    <xf numFmtId="0" fontId="6" fillId="9" borderId="0" xfId="0" applyFont="1" applyFill="1" applyAlignment="1" applyProtection="1">
      <alignment horizontal="center"/>
      <protection locked="0"/>
    </xf>
    <xf numFmtId="0" fontId="6" fillId="9" borderId="0" xfId="0" quotePrefix="1" applyFont="1" applyFill="1" applyAlignment="1" applyProtection="1">
      <alignment horizontal="left"/>
      <protection locked="0"/>
    </xf>
    <xf numFmtId="0" fontId="17" fillId="0" borderId="0" xfId="0" applyFont="1" applyAlignment="1" applyProtection="1">
      <alignment horizontal="center" vertical="center"/>
      <protection locked="0"/>
    </xf>
    <xf numFmtId="0" fontId="6" fillId="0" borderId="18" xfId="0" applyFont="1" applyBorder="1" applyAlignment="1" applyProtection="1">
      <alignment horizontal="center" vertical="center"/>
      <protection locked="0"/>
    </xf>
    <xf numFmtId="0" fontId="0" fillId="9" borderId="0" xfId="0" applyFill="1" applyAlignment="1" applyProtection="1">
      <alignment vertical="center"/>
      <protection locked="0"/>
    </xf>
    <xf numFmtId="0" fontId="6" fillId="0" borderId="18" xfId="2"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0" fontId="6" fillId="0" borderId="18"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8" fillId="0" borderId="0" xfId="0" applyFont="1" applyAlignment="1" applyProtection="1">
      <alignment horizontal="left"/>
      <protection locked="0"/>
    </xf>
    <xf numFmtId="0" fontId="0" fillId="0" borderId="0" xfId="0" applyAlignment="1" applyProtection="1">
      <alignment horizontal="left"/>
      <protection locked="0"/>
    </xf>
    <xf numFmtId="4" fontId="22" fillId="0" borderId="45" xfId="0" applyNumberFormat="1" applyFont="1" applyBorder="1" applyAlignment="1" applyProtection="1">
      <alignment horizontal="left" vertical="center" wrapText="1" indent="1"/>
      <protection locked="0"/>
    </xf>
    <xf numFmtId="43" fontId="7" fillId="0" borderId="2" xfId="0" applyNumberFormat="1" applyFont="1" applyBorder="1" applyAlignment="1" applyProtection="1">
      <alignment horizontal="center"/>
      <protection locked="0"/>
    </xf>
    <xf numFmtId="0" fontId="15" fillId="10" borderId="2" xfId="0" applyFont="1" applyFill="1" applyBorder="1" applyAlignment="1" applyProtection="1">
      <alignment horizontal="left"/>
      <protection locked="0"/>
    </xf>
    <xf numFmtId="0" fontId="5" fillId="9" borderId="25" xfId="0" applyFont="1" applyFill="1" applyBorder="1" applyAlignment="1" applyProtection="1">
      <alignment horizontal="center" vertical="center"/>
      <protection locked="0"/>
    </xf>
    <xf numFmtId="0" fontId="8" fillId="0" borderId="17" xfId="0" applyFont="1" applyBorder="1" applyAlignment="1" applyProtection="1">
      <alignment horizontal="center"/>
      <protection locked="0"/>
    </xf>
    <xf numFmtId="0" fontId="8" fillId="0" borderId="18" xfId="0" applyFont="1" applyBorder="1" applyAlignment="1" applyProtection="1">
      <alignment horizontal="center"/>
      <protection locked="0"/>
    </xf>
    <xf numFmtId="0" fontId="8" fillId="0" borderId="16" xfId="0" applyFont="1" applyBorder="1" applyAlignment="1" applyProtection="1">
      <alignment horizontal="center"/>
      <protection locked="0"/>
    </xf>
    <xf numFmtId="43" fontId="5" fillId="0" borderId="5" xfId="0" applyNumberFormat="1" applyFont="1" applyBorder="1" applyAlignment="1" applyProtection="1">
      <alignment horizontal="center"/>
      <protection locked="0"/>
    </xf>
    <xf numFmtId="43" fontId="7" fillId="10" borderId="5" xfId="0" quotePrefix="1" applyNumberFormat="1" applyFont="1" applyFill="1" applyBorder="1" applyAlignment="1" applyProtection="1">
      <alignment horizontal="center"/>
      <protection locked="0"/>
    </xf>
    <xf numFmtId="0" fontId="9" fillId="10" borderId="23" xfId="0" applyFont="1" applyFill="1" applyBorder="1" applyAlignment="1" applyProtection="1">
      <alignment horizontal="left" vertical="top" wrapText="1"/>
      <protection locked="0"/>
    </xf>
    <xf numFmtId="0" fontId="9" fillId="10" borderId="24" xfId="0" applyFont="1" applyFill="1" applyBorder="1" applyAlignment="1" applyProtection="1">
      <alignment horizontal="left" vertical="top" wrapText="1"/>
      <protection locked="0"/>
    </xf>
    <xf numFmtId="0" fontId="0" fillId="10" borderId="24" xfId="0" applyFill="1" applyBorder="1" applyAlignment="1" applyProtection="1">
      <alignment horizontal="left" vertical="top" wrapText="1"/>
      <protection locked="0"/>
    </xf>
    <xf numFmtId="0" fontId="0" fillId="10" borderId="25" xfId="0" applyFill="1" applyBorder="1" applyAlignment="1" applyProtection="1">
      <alignment horizontal="left" vertical="top" wrapText="1"/>
      <protection locked="0"/>
    </xf>
    <xf numFmtId="0" fontId="0" fillId="9" borderId="0" xfId="0" applyFill="1" applyProtection="1">
      <protection locked="0"/>
    </xf>
    <xf numFmtId="0" fontId="5" fillId="0" borderId="23" xfId="0" applyFont="1" applyBorder="1" applyAlignment="1" applyProtection="1">
      <alignment horizontal="center" vertical="center"/>
      <protection locked="0"/>
    </xf>
    <xf numFmtId="0" fontId="5" fillId="0" borderId="24" xfId="0" applyFont="1" applyBorder="1" applyAlignment="1" applyProtection="1">
      <alignment horizontal="center" vertical="center"/>
      <protection locked="0"/>
    </xf>
    <xf numFmtId="0" fontId="5" fillId="0" borderId="25" xfId="0" applyFont="1" applyBorder="1" applyAlignment="1" applyProtection="1">
      <alignment horizontal="center" vertical="center"/>
      <protection locked="0"/>
    </xf>
    <xf numFmtId="167" fontId="7" fillId="0" borderId="5" xfId="0" quotePrefix="1" applyNumberFormat="1" applyFont="1" applyBorder="1" applyAlignment="1" applyProtection="1">
      <alignment horizontal="center"/>
      <protection locked="0"/>
    </xf>
    <xf numFmtId="167" fontId="7" fillId="0" borderId="5" xfId="0" applyNumberFormat="1" applyFont="1" applyBorder="1" applyAlignment="1" applyProtection="1">
      <alignment horizontal="center"/>
      <protection locked="0"/>
    </xf>
    <xf numFmtId="0" fontId="122" fillId="0" borderId="0" xfId="0" applyFont="1" applyAlignment="1">
      <alignment horizontal="center"/>
    </xf>
    <xf numFmtId="0" fontId="6" fillId="16" borderId="0" xfId="0" applyFont="1" applyFill="1" applyAlignment="1">
      <alignment horizontal="center" vertical="center" wrapText="1"/>
    </xf>
    <xf numFmtId="0" fontId="0" fillId="16" borderId="0" xfId="0" applyFill="1" applyAlignment="1">
      <alignment horizontal="center" vertical="center" wrapText="1"/>
    </xf>
    <xf numFmtId="0" fontId="113" fillId="0" borderId="0" xfId="0" quotePrefix="1" applyFont="1" applyAlignment="1" applyProtection="1">
      <alignment horizontal="left" vertical="center" wrapText="1"/>
      <protection locked="0"/>
    </xf>
    <xf numFmtId="171" fontId="13" fillId="9" borderId="26" xfId="0" applyNumberFormat="1" applyFont="1" applyFill="1" applyBorder="1" applyAlignment="1" applyProtection="1">
      <alignment horizontal="left"/>
      <protection locked="0"/>
    </xf>
    <xf numFmtId="0" fontId="6" fillId="0" borderId="17" xfId="0" applyFont="1" applyBorder="1" applyAlignment="1" applyProtection="1">
      <alignment horizontal="center"/>
      <protection locked="0"/>
    </xf>
    <xf numFmtId="0" fontId="5" fillId="11" borderId="23" xfId="0" applyFont="1" applyFill="1" applyBorder="1" applyAlignment="1" applyProtection="1">
      <alignment horizontal="center" vertical="center"/>
      <protection locked="0"/>
    </xf>
    <xf numFmtId="0" fontId="5" fillId="11" borderId="24" xfId="0" applyFont="1" applyFill="1" applyBorder="1" applyAlignment="1" applyProtection="1">
      <alignment horizontal="center" vertical="center"/>
      <protection locked="0"/>
    </xf>
    <xf numFmtId="0" fontId="0" fillId="11" borderId="24" xfId="0" applyFill="1" applyBorder="1" applyAlignment="1" applyProtection="1">
      <alignment horizontal="center" vertical="center"/>
      <protection locked="0"/>
    </xf>
    <xf numFmtId="0" fontId="0" fillId="11" borderId="25" xfId="0" applyFill="1" applyBorder="1" applyAlignment="1" applyProtection="1">
      <alignment horizontal="center" vertical="center"/>
      <protection locked="0"/>
    </xf>
    <xf numFmtId="0" fontId="11" fillId="0" borderId="0" xfId="0" quotePrefix="1" applyFont="1" applyAlignment="1" applyProtection="1">
      <alignment horizontal="left" vertical="center" wrapText="1"/>
      <protection locked="0"/>
    </xf>
    <xf numFmtId="0" fontId="28" fillId="0" borderId="18"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11" fillId="8" borderId="22"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0" xfId="0" applyFont="1" applyFill="1" applyBorder="1" applyAlignment="1">
      <alignment horizontal="center" vertical="center"/>
    </xf>
    <xf numFmtId="0" fontId="0" fillId="0" borderId="0" xfId="0" applyAlignment="1">
      <alignment horizontal="left" vertical="top" wrapText="1"/>
    </xf>
    <xf numFmtId="0" fontId="0" fillId="0" borderId="12" xfId="0" quotePrefix="1" applyBorder="1" applyAlignment="1">
      <alignment horizontal="left" vertical="top" wrapText="1"/>
    </xf>
    <xf numFmtId="0" fontId="4" fillId="0" borderId="0" xfId="0" applyFont="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11" fillId="0" borderId="12" xfId="0" applyFont="1" applyBorder="1" applyAlignment="1">
      <alignment horizontal="center"/>
    </xf>
    <xf numFmtId="0" fontId="11" fillId="0" borderId="0" xfId="0" applyFont="1" applyAlignment="1">
      <alignment horizontal="center"/>
    </xf>
    <xf numFmtId="0" fontId="11" fillId="0" borderId="15" xfId="0" applyFont="1" applyBorder="1" applyAlignment="1">
      <alignment horizontal="center"/>
    </xf>
    <xf numFmtId="0" fontId="4" fillId="0" borderId="3" xfId="0" applyFont="1" applyBorder="1" applyAlignment="1">
      <alignment horizontal="left"/>
    </xf>
    <xf numFmtId="0" fontId="10" fillId="0" borderId="22" xfId="0" applyFont="1" applyBorder="1" applyAlignment="1">
      <alignment horizontal="left"/>
    </xf>
    <xf numFmtId="0" fontId="10" fillId="0" borderId="5" xfId="0" applyFont="1" applyBorder="1" applyAlignment="1">
      <alignment horizontal="left"/>
    </xf>
    <xf numFmtId="0" fontId="10" fillId="0" borderId="10" xfId="0" applyFont="1" applyBorder="1" applyAlignment="1">
      <alignment horizontal="left"/>
    </xf>
    <xf numFmtId="0" fontId="116" fillId="32" borderId="23" xfId="0" applyFont="1" applyFill="1" applyBorder="1" applyAlignment="1">
      <alignment horizontal="center"/>
    </xf>
    <xf numFmtId="0" fontId="116" fillId="32" borderId="24" xfId="0" applyFont="1" applyFill="1" applyBorder="1" applyAlignment="1">
      <alignment horizontal="center"/>
    </xf>
    <xf numFmtId="0" fontId="116" fillId="32" borderId="25" xfId="0" applyFont="1" applyFill="1" applyBorder="1" applyAlignment="1">
      <alignment horizontal="center"/>
    </xf>
    <xf numFmtId="0" fontId="5" fillId="0" borderId="23" xfId="0" applyFont="1" applyBorder="1" applyAlignment="1">
      <alignment horizontal="left"/>
    </xf>
    <xf numFmtId="0" fontId="5" fillId="0" borderId="25" xfId="0" applyFont="1" applyBorder="1" applyAlignment="1">
      <alignment horizontal="left"/>
    </xf>
    <xf numFmtId="0" fontId="7" fillId="6" borderId="0" xfId="0" applyFont="1" applyFill="1" applyAlignment="1">
      <alignment horizontal="left"/>
    </xf>
    <xf numFmtId="0" fontId="7" fillId="6" borderId="14" xfId="0" applyFont="1" applyFill="1" applyBorder="1" applyAlignment="1">
      <alignment horizontal="left"/>
    </xf>
    <xf numFmtId="0" fontId="23" fillId="6" borderId="1" xfId="0" applyFont="1" applyFill="1" applyBorder="1" applyAlignment="1">
      <alignment horizontal="center"/>
    </xf>
    <xf numFmtId="0" fontId="23" fillId="6" borderId="0" xfId="0" applyFont="1" applyFill="1" applyAlignment="1">
      <alignment horizontal="center"/>
    </xf>
    <xf numFmtId="0" fontId="69" fillId="10" borderId="23" xfId="0" applyFont="1" applyFill="1" applyBorder="1" applyAlignment="1" applyProtection="1">
      <alignment horizontal="left"/>
      <protection locked="0"/>
    </xf>
    <xf numFmtId="0" fontId="69" fillId="10" borderId="24" xfId="0" applyFont="1" applyFill="1" applyBorder="1" applyAlignment="1" applyProtection="1">
      <alignment horizontal="left"/>
      <protection locked="0"/>
    </xf>
    <xf numFmtId="0" fontId="69" fillId="10" borderId="25" xfId="0" applyFont="1" applyFill="1" applyBorder="1" applyAlignment="1" applyProtection="1">
      <alignment horizontal="left"/>
      <protection locked="0"/>
    </xf>
    <xf numFmtId="14" fontId="69" fillId="14" borderId="23" xfId="0" applyNumberFormat="1" applyFont="1" applyFill="1" applyBorder="1" applyAlignment="1">
      <alignment horizontal="left"/>
    </xf>
    <xf numFmtId="14" fontId="69" fillId="14" borderId="25" xfId="0" applyNumberFormat="1" applyFont="1" applyFill="1" applyBorder="1" applyAlignment="1">
      <alignment horizontal="left"/>
    </xf>
    <xf numFmtId="0" fontId="69" fillId="10" borderId="12" xfId="0" applyFont="1" applyFill="1" applyBorder="1" applyAlignment="1" applyProtection="1">
      <alignment horizontal="left" vertical="top" wrapText="1"/>
      <protection locked="0"/>
    </xf>
    <xf numFmtId="0" fontId="69" fillId="10" borderId="0" xfId="0" applyFont="1" applyFill="1" applyAlignment="1" applyProtection="1">
      <alignment horizontal="left" vertical="top" wrapText="1"/>
      <protection locked="0"/>
    </xf>
    <xf numFmtId="0" fontId="69" fillId="10" borderId="6" xfId="0" applyFont="1" applyFill="1" applyBorder="1" applyAlignment="1" applyProtection="1">
      <alignment horizontal="left" vertical="top" wrapText="1"/>
      <protection locked="0"/>
    </xf>
    <xf numFmtId="0" fontId="69" fillId="10" borderId="9" xfId="0" applyFont="1" applyFill="1" applyBorder="1" applyAlignment="1" applyProtection="1">
      <alignment horizontal="left" vertical="top" wrapText="1"/>
      <protection locked="0"/>
    </xf>
    <xf numFmtId="0" fontId="69" fillId="10" borderId="15" xfId="0" applyFont="1" applyFill="1" applyBorder="1" applyAlignment="1" applyProtection="1">
      <alignment horizontal="left" vertical="top" wrapText="1"/>
      <protection locked="0"/>
    </xf>
    <xf numFmtId="0" fontId="69" fillId="10" borderId="19" xfId="0" applyFont="1" applyFill="1" applyBorder="1" applyAlignment="1" applyProtection="1">
      <alignment horizontal="left" vertical="top" wrapText="1"/>
      <protection locked="0"/>
    </xf>
    <xf numFmtId="0" fontId="69" fillId="10" borderId="2" xfId="0" applyFont="1" applyFill="1" applyBorder="1" applyAlignment="1" applyProtection="1">
      <alignment horizontal="left" vertical="top" wrapText="1"/>
      <protection locked="0"/>
    </xf>
    <xf numFmtId="0" fontId="69" fillId="10" borderId="20" xfId="0" applyFont="1" applyFill="1" applyBorder="1" applyAlignment="1" applyProtection="1">
      <alignment horizontal="left" vertical="top" wrapText="1"/>
      <protection locked="0"/>
    </xf>
    <xf numFmtId="0" fontId="7" fillId="6" borderId="6" xfId="0" applyFont="1" applyFill="1" applyBorder="1" applyAlignment="1">
      <alignment horizontal="center"/>
    </xf>
    <xf numFmtId="0" fontId="7" fillId="6" borderId="9" xfId="0" applyFont="1" applyFill="1" applyBorder="1" applyAlignment="1">
      <alignment horizontal="center"/>
    </xf>
    <xf numFmtId="0" fontId="7" fillId="6" borderId="107" xfId="0" applyFont="1" applyFill="1" applyBorder="1" applyAlignment="1">
      <alignment horizontal="center"/>
    </xf>
    <xf numFmtId="0" fontId="7" fillId="6" borderId="108" xfId="0" applyFont="1" applyFill="1" applyBorder="1" applyAlignment="1">
      <alignment horizontal="center"/>
    </xf>
    <xf numFmtId="0" fontId="7" fillId="6" borderId="3" xfId="0" applyFont="1" applyFill="1" applyBorder="1" applyAlignment="1">
      <alignment horizontal="center"/>
    </xf>
    <xf numFmtId="0" fontId="7" fillId="10" borderId="23" xfId="0" applyFont="1" applyFill="1" applyBorder="1" applyAlignment="1" applyProtection="1">
      <alignment horizontal="center"/>
      <protection locked="0"/>
    </xf>
    <xf numFmtId="0" fontId="7" fillId="10" borderId="24" xfId="0" applyFont="1" applyFill="1" applyBorder="1" applyAlignment="1" applyProtection="1">
      <alignment horizontal="center"/>
      <protection locked="0"/>
    </xf>
    <xf numFmtId="0" fontId="7" fillId="10" borderId="25" xfId="0" applyFont="1" applyFill="1" applyBorder="1" applyAlignment="1" applyProtection="1">
      <alignment horizontal="center"/>
      <protection locked="0"/>
    </xf>
    <xf numFmtId="0" fontId="123" fillId="6" borderId="18" xfId="0" applyFont="1" applyFill="1" applyBorder="1" applyAlignment="1">
      <alignment horizontal="center"/>
    </xf>
    <xf numFmtId="0" fontId="7" fillId="6" borderId="12" xfId="0" applyFont="1" applyFill="1" applyBorder="1" applyAlignment="1">
      <alignment horizontal="center" wrapText="1"/>
    </xf>
    <xf numFmtId="0" fontId="7" fillId="6" borderId="0" xfId="0" applyFont="1" applyFill="1" applyAlignment="1">
      <alignment horizontal="center" wrapText="1"/>
    </xf>
    <xf numFmtId="0" fontId="7" fillId="6" borderId="2" xfId="0" applyFont="1" applyFill="1" applyBorder="1" applyAlignment="1">
      <alignment horizontal="center"/>
    </xf>
    <xf numFmtId="0" fontId="7" fillId="6" borderId="20" xfId="0" applyFont="1" applyFill="1" applyBorder="1" applyAlignment="1">
      <alignment horizontal="center"/>
    </xf>
    <xf numFmtId="0" fontId="5" fillId="32" borderId="23" xfId="0" applyFont="1" applyFill="1" applyBorder="1" applyAlignment="1">
      <alignment horizontal="left"/>
    </xf>
    <xf numFmtId="0" fontId="5" fillId="32" borderId="25" xfId="0" applyFont="1" applyFill="1" applyBorder="1" applyAlignment="1">
      <alignment horizontal="left"/>
    </xf>
    <xf numFmtId="0" fontId="11" fillId="32" borderId="23" xfId="0" applyFont="1" applyFill="1" applyBorder="1" applyAlignment="1">
      <alignment horizontal="center"/>
    </xf>
    <xf numFmtId="0" fontId="11" fillId="32" borderId="25" xfId="0" applyFont="1" applyFill="1" applyBorder="1" applyAlignment="1">
      <alignment horizontal="center"/>
    </xf>
    <xf numFmtId="0" fontId="7" fillId="6" borderId="0" xfId="0" applyFont="1" applyFill="1" applyAlignment="1">
      <alignment horizontal="left" wrapText="1"/>
    </xf>
    <xf numFmtId="0" fontId="7" fillId="32" borderId="22" xfId="0" applyFont="1" applyFill="1" applyBorder="1" applyAlignment="1">
      <alignment horizontal="center"/>
    </xf>
    <xf numFmtId="0" fontId="7" fillId="32" borderId="5" xfId="0" applyFont="1" applyFill="1" applyBorder="1" applyAlignment="1">
      <alignment horizontal="center"/>
    </xf>
    <xf numFmtId="0" fontId="7" fillId="32" borderId="10" xfId="0" applyFont="1" applyFill="1" applyBorder="1" applyAlignment="1">
      <alignment horizontal="center"/>
    </xf>
    <xf numFmtId="0" fontId="7" fillId="6" borderId="21" xfId="0" applyFont="1" applyFill="1" applyBorder="1" applyAlignment="1">
      <alignment horizontal="center"/>
    </xf>
    <xf numFmtId="0" fontId="7" fillId="6" borderId="107" xfId="0" applyFont="1" applyFill="1" applyBorder="1" applyAlignment="1">
      <alignment horizontal="left"/>
    </xf>
    <xf numFmtId="0" fontId="7" fillId="6" borderId="9" xfId="0" applyFont="1" applyFill="1" applyBorder="1" applyAlignment="1">
      <alignment horizontal="left"/>
    </xf>
    <xf numFmtId="0" fontId="7" fillId="6" borderId="12" xfId="0" applyFont="1" applyFill="1" applyBorder="1" applyAlignment="1">
      <alignment horizontal="center"/>
    </xf>
    <xf numFmtId="0" fontId="7" fillId="6" borderId="0" xfId="0" applyFont="1" applyFill="1" applyAlignment="1">
      <alignment horizontal="center"/>
    </xf>
    <xf numFmtId="0" fontId="7" fillId="6" borderId="15" xfId="0" applyFont="1" applyFill="1" applyBorder="1" applyAlignment="1">
      <alignment horizontal="left"/>
    </xf>
    <xf numFmtId="0" fontId="7" fillId="6" borderId="19" xfId="0" applyFont="1" applyFill="1" applyBorder="1" applyAlignment="1">
      <alignment horizontal="center"/>
    </xf>
    <xf numFmtId="0" fontId="7" fillId="6" borderId="2" xfId="0" applyFont="1" applyFill="1" applyBorder="1" applyAlignment="1">
      <alignment horizontal="left"/>
    </xf>
    <xf numFmtId="0" fontId="7" fillId="6" borderId="20" xfId="0" applyFont="1" applyFill="1" applyBorder="1" applyAlignment="1">
      <alignment horizontal="left"/>
    </xf>
    <xf numFmtId="0" fontId="43" fillId="0" borderId="37" xfId="0" applyFont="1" applyBorder="1" applyAlignment="1" applyProtection="1">
      <alignment horizontal="left"/>
      <protection locked="0"/>
    </xf>
    <xf numFmtId="0" fontId="43" fillId="0" borderId="5" xfId="0" applyFont="1" applyBorder="1" applyAlignment="1" applyProtection="1">
      <alignment horizontal="left"/>
      <protection locked="0"/>
    </xf>
    <xf numFmtId="0" fontId="43" fillId="0" borderId="44" xfId="0" applyFont="1" applyBorder="1" applyAlignment="1" applyProtection="1">
      <alignment horizontal="left"/>
      <protection locked="0"/>
    </xf>
    <xf numFmtId="0" fontId="43" fillId="0" borderId="33" xfId="0" applyFont="1" applyBorder="1" applyAlignment="1" applyProtection="1">
      <alignment horizontal="left"/>
      <protection locked="0"/>
    </xf>
    <xf numFmtId="0" fontId="43" fillId="0" borderId="26" xfId="0" applyFont="1" applyBorder="1" applyAlignment="1" applyProtection="1">
      <alignment horizontal="left"/>
      <protection locked="0"/>
    </xf>
    <xf numFmtId="0" fontId="43" fillId="0" borderId="34" xfId="0" applyFont="1" applyBorder="1" applyAlignment="1" applyProtection="1">
      <alignment horizontal="left"/>
      <protection locked="0"/>
    </xf>
    <xf numFmtId="0" fontId="43" fillId="0" borderId="18" xfId="0" applyFont="1" applyBorder="1" applyAlignment="1" applyProtection="1">
      <alignment horizontal="left"/>
      <protection locked="0"/>
    </xf>
    <xf numFmtId="0" fontId="43" fillId="0" borderId="16" xfId="0" applyFont="1" applyBorder="1" applyAlignment="1" applyProtection="1">
      <alignment horizontal="left"/>
      <protection locked="0"/>
    </xf>
    <xf numFmtId="0" fontId="64" fillId="3" borderId="13" xfId="0" applyFont="1" applyFill="1" applyBorder="1" applyAlignment="1">
      <alignment horizontal="left" vertical="center" wrapText="1"/>
    </xf>
    <xf numFmtId="0" fontId="64" fillId="3" borderId="0" xfId="0" applyFont="1" applyFill="1" applyAlignment="1">
      <alignment horizontal="left" vertical="center" wrapText="1"/>
    </xf>
    <xf numFmtId="0" fontId="64" fillId="3" borderId="14" xfId="0" applyFont="1" applyFill="1" applyBorder="1" applyAlignment="1">
      <alignment horizontal="left" vertical="center" wrapText="1"/>
    </xf>
    <xf numFmtId="0" fontId="45" fillId="0" borderId="17" xfId="0" applyFont="1" applyBorder="1" applyProtection="1">
      <protection locked="0"/>
    </xf>
    <xf numFmtId="0" fontId="45" fillId="0" borderId="18" xfId="0" applyFont="1" applyBorder="1"/>
    <xf numFmtId="0" fontId="45" fillId="0" borderId="16" xfId="0" applyFont="1" applyBorder="1"/>
    <xf numFmtId="0" fontId="62" fillId="16" borderId="13" xfId="0" applyFont="1" applyFill="1" applyBorder="1" applyAlignment="1">
      <alignment horizontal="center" vertical="center" wrapText="1"/>
    </xf>
    <xf numFmtId="0" fontId="62" fillId="16" borderId="0" xfId="0" applyFont="1" applyFill="1" applyAlignment="1">
      <alignment horizontal="center" vertical="center" wrapText="1"/>
    </xf>
    <xf numFmtId="0" fontId="62" fillId="16" borderId="14" xfId="0" applyFont="1" applyFill="1" applyBorder="1" applyAlignment="1">
      <alignment horizontal="center" vertical="center" wrapText="1"/>
    </xf>
    <xf numFmtId="0" fontId="62" fillId="16" borderId="17" xfId="0" applyFont="1" applyFill="1" applyBorder="1" applyAlignment="1">
      <alignment horizontal="center" vertical="center" wrapText="1"/>
    </xf>
    <xf numFmtId="0" fontId="62" fillId="16" borderId="18" xfId="0" applyFont="1" applyFill="1" applyBorder="1" applyAlignment="1">
      <alignment horizontal="center" vertical="center" wrapText="1"/>
    </xf>
    <xf numFmtId="0" fontId="62" fillId="16" borderId="16" xfId="0" applyFont="1" applyFill="1" applyBorder="1" applyAlignment="1">
      <alignment horizontal="center" vertical="center" wrapText="1"/>
    </xf>
    <xf numFmtId="0" fontId="62" fillId="16" borderId="27" xfId="0" applyFont="1" applyFill="1" applyBorder="1" applyAlignment="1">
      <alignment horizontal="center" vertical="center" wrapText="1"/>
    </xf>
    <xf numFmtId="0" fontId="62" fillId="16" borderId="1" xfId="0" applyFont="1" applyFill="1" applyBorder="1" applyAlignment="1">
      <alignment horizontal="center" vertical="center" wrapText="1"/>
    </xf>
    <xf numFmtId="0" fontId="62" fillId="16" borderId="28" xfId="0" applyFont="1" applyFill="1" applyBorder="1" applyAlignment="1">
      <alignment horizontal="center" vertical="center" wrapText="1"/>
    </xf>
    <xf numFmtId="7" fontId="42" fillId="0" borderId="23" xfId="0" applyNumberFormat="1" applyFont="1" applyBorder="1" applyAlignment="1" applyProtection="1">
      <alignment horizontal="left" wrapText="1"/>
      <protection locked="0"/>
    </xf>
    <xf numFmtId="7" fontId="42" fillId="0" borderId="25" xfId="0" applyNumberFormat="1" applyFont="1" applyBorder="1" applyAlignment="1" applyProtection="1">
      <alignment horizontal="left" wrapText="1"/>
      <protection locked="0"/>
    </xf>
    <xf numFmtId="7" fontId="42" fillId="0" borderId="23" xfId="0" applyNumberFormat="1" applyFont="1" applyBorder="1" applyAlignment="1" applyProtection="1">
      <alignment horizontal="left"/>
      <protection locked="0"/>
    </xf>
    <xf numFmtId="7" fontId="42" fillId="0" borderId="25" xfId="0" applyNumberFormat="1" applyFont="1" applyBorder="1" applyAlignment="1" applyProtection="1">
      <alignment horizontal="left"/>
      <protection locked="0"/>
    </xf>
    <xf numFmtId="0" fontId="45" fillId="0" borderId="0" xfId="0" applyFont="1" applyAlignment="1">
      <alignment horizontal="right"/>
    </xf>
    <xf numFmtId="7" fontId="45" fillId="10" borderId="18" xfId="3" applyNumberFormat="1" applyFont="1" applyFill="1" applyBorder="1" applyAlignment="1" applyProtection="1">
      <alignment horizontal="left"/>
      <protection locked="0"/>
    </xf>
    <xf numFmtId="0" fontId="39" fillId="0" borderId="0" xfId="0" applyFont="1" applyAlignment="1">
      <alignment wrapText="1"/>
    </xf>
    <xf numFmtId="0" fontId="45" fillId="0" borderId="31" xfId="0" applyFont="1" applyBorder="1" applyProtection="1">
      <protection locked="0"/>
    </xf>
    <xf numFmtId="0" fontId="45" fillId="0" borderId="2" xfId="0" applyFont="1" applyBorder="1" applyProtection="1">
      <protection locked="0"/>
    </xf>
    <xf numFmtId="0" fontId="45" fillId="0" borderId="32" xfId="0" applyFont="1" applyBorder="1" applyProtection="1">
      <protection locked="0"/>
    </xf>
    <xf numFmtId="0" fontId="44" fillId="0" borderId="26" xfId="0" applyFont="1" applyBorder="1" applyAlignment="1">
      <alignment horizontal="center" vertical="center" wrapText="1"/>
    </xf>
    <xf numFmtId="0" fontId="45" fillId="0" borderId="0" xfId="0" applyFont="1"/>
    <xf numFmtId="0" fontId="124" fillId="0" borderId="0" xfId="0" applyFont="1" applyAlignment="1">
      <alignment horizontal="center"/>
    </xf>
    <xf numFmtId="7" fontId="45" fillId="10" borderId="16" xfId="3" applyNumberFormat="1" applyFont="1" applyFill="1" applyBorder="1" applyAlignment="1" applyProtection="1">
      <alignment horizontal="left"/>
      <protection locked="0"/>
    </xf>
    <xf numFmtId="0" fontId="40" fillId="0" borderId="0" xfId="0" applyFont="1" applyAlignment="1">
      <alignment horizontal="left" vertical="center" wrapText="1"/>
    </xf>
    <xf numFmtId="0" fontId="42" fillId="0" borderId="31" xfId="0" applyFont="1" applyBorder="1" applyAlignment="1">
      <alignment vertical="center" wrapText="1"/>
    </xf>
    <xf numFmtId="0" fontId="42" fillId="0" borderId="2" xfId="0" applyFont="1" applyBorder="1" applyAlignment="1">
      <alignment vertical="center" wrapText="1"/>
    </xf>
    <xf numFmtId="0" fontId="43" fillId="0" borderId="17" xfId="0" applyFont="1" applyBorder="1" applyAlignment="1">
      <alignment vertical="center" wrapText="1"/>
    </xf>
    <xf numFmtId="0" fontId="43" fillId="0" borderId="18" xfId="0" applyFont="1" applyBorder="1" applyAlignment="1">
      <alignment vertical="center" wrapText="1"/>
    </xf>
    <xf numFmtId="0" fontId="43" fillId="0" borderId="18" xfId="0" applyFont="1" applyBorder="1"/>
    <xf numFmtId="0" fontId="43" fillId="0" borderId="16" xfId="0" applyFont="1" applyBorder="1"/>
    <xf numFmtId="49" fontId="45" fillId="10" borderId="18" xfId="3" applyNumberFormat="1" applyFont="1" applyFill="1" applyBorder="1" applyAlignment="1" applyProtection="1">
      <alignment horizontal="left"/>
      <protection locked="0"/>
    </xf>
    <xf numFmtId="0" fontId="86" fillId="16" borderId="75" xfId="5" applyFont="1" applyFill="1" applyBorder="1" applyAlignment="1">
      <alignment horizontal="left" vertical="top" wrapText="1"/>
    </xf>
    <xf numFmtId="0" fontId="89" fillId="0" borderId="23" xfId="5" applyFont="1" applyBorder="1" applyAlignment="1">
      <alignment horizontal="center" vertical="top"/>
    </xf>
    <xf numFmtId="0" fontId="89" fillId="0" borderId="25" xfId="5" applyFont="1" applyBorder="1" applyAlignment="1">
      <alignment horizontal="center" vertical="top"/>
    </xf>
    <xf numFmtId="0" fontId="82" fillId="10" borderId="0" xfId="5" applyFont="1" applyFill="1" applyAlignment="1" applyProtection="1">
      <alignment horizontal="left" vertical="top" wrapText="1"/>
      <protection locked="0"/>
    </xf>
    <xf numFmtId="0" fontId="56" fillId="25" borderId="80" xfId="5" applyFont="1" applyFill="1" applyBorder="1" applyAlignment="1">
      <alignment horizontal="center" vertical="top" wrapText="1"/>
    </xf>
    <xf numFmtId="0" fontId="56" fillId="25" borderId="81" xfId="5" applyFont="1" applyFill="1" applyBorder="1" applyAlignment="1">
      <alignment horizontal="center" vertical="top" wrapText="1"/>
    </xf>
    <xf numFmtId="0" fontId="56" fillId="25" borderId="82" xfId="5" applyFont="1" applyFill="1" applyBorder="1" applyAlignment="1">
      <alignment horizontal="center" vertical="top" wrapText="1"/>
    </xf>
    <xf numFmtId="0" fontId="78" fillId="28" borderId="74" xfId="5" applyFont="1" applyFill="1" applyBorder="1" applyAlignment="1">
      <alignment horizontal="center" vertical="top" wrapText="1"/>
    </xf>
    <xf numFmtId="0" fontId="79" fillId="28" borderId="75" xfId="5" applyFont="1" applyFill="1" applyBorder="1" applyAlignment="1">
      <alignment horizontal="center" vertical="top" wrapText="1"/>
    </xf>
    <xf numFmtId="0" fontId="79" fillId="28" borderId="47" xfId="5" applyFont="1" applyFill="1" applyBorder="1" applyAlignment="1">
      <alignment horizontal="center" vertical="top" wrapText="1"/>
    </xf>
    <xf numFmtId="0" fontId="79" fillId="28" borderId="48" xfId="5" applyFont="1" applyFill="1" applyBorder="1" applyAlignment="1">
      <alignment horizontal="center" vertical="top" wrapText="1"/>
    </xf>
    <xf numFmtId="0" fontId="56" fillId="0" borderId="21" xfId="5" applyFont="1" applyBorder="1" applyAlignment="1">
      <alignment horizontal="left" vertical="top" wrapText="1"/>
    </xf>
    <xf numFmtId="0" fontId="56" fillId="0" borderId="6" xfId="5" applyFont="1" applyBorder="1" applyAlignment="1">
      <alignment horizontal="left" vertical="top" wrapText="1"/>
    </xf>
    <xf numFmtId="0" fontId="56" fillId="0" borderId="9" xfId="5" applyFont="1" applyBorder="1" applyAlignment="1">
      <alignment horizontal="left" vertical="top" wrapText="1"/>
    </xf>
    <xf numFmtId="0" fontId="59" fillId="0" borderId="89" xfId="5" applyFont="1" applyBorder="1" applyAlignment="1">
      <alignment horizontal="center" vertical="top" wrapText="1"/>
    </xf>
    <xf numFmtId="0" fontId="59" fillId="0" borderId="47" xfId="5" applyFont="1" applyBorder="1" applyAlignment="1">
      <alignment horizontal="center" vertical="top" wrapText="1"/>
    </xf>
    <xf numFmtId="0" fontId="59" fillId="0" borderId="48" xfId="5" applyFont="1" applyBorder="1" applyAlignment="1">
      <alignment horizontal="center" vertical="top" wrapText="1"/>
    </xf>
    <xf numFmtId="0" fontId="79" fillId="16" borderId="19" xfId="5" applyFont="1" applyFill="1" applyBorder="1" applyAlignment="1">
      <alignment horizontal="left" vertical="top" wrapText="1"/>
    </xf>
    <xf numFmtId="0" fontId="79" fillId="16" borderId="2" xfId="5" applyFont="1" applyFill="1" applyBorder="1" applyAlignment="1">
      <alignment horizontal="left" vertical="top" wrapText="1"/>
    </xf>
    <xf numFmtId="0" fontId="59" fillId="0" borderId="12" xfId="5" applyFont="1" applyBorder="1" applyAlignment="1">
      <alignment horizontal="left" vertical="top" wrapText="1"/>
    </xf>
    <xf numFmtId="0" fontId="79" fillId="0" borderId="0" xfId="5" applyFont="1" applyAlignment="1">
      <alignment horizontal="left" vertical="top" wrapText="1"/>
    </xf>
    <xf numFmtId="0" fontId="61" fillId="10" borderId="47" xfId="5" applyFont="1" applyFill="1" applyBorder="1" applyAlignment="1" applyProtection="1">
      <alignment horizontal="left" vertical="top" wrapText="1"/>
      <protection locked="0"/>
    </xf>
    <xf numFmtId="0" fontId="61" fillId="10" borderId="48" xfId="5" applyFont="1" applyFill="1" applyBorder="1" applyAlignment="1" applyProtection="1">
      <alignment horizontal="left" vertical="top" wrapText="1"/>
      <protection locked="0"/>
    </xf>
    <xf numFmtId="0" fontId="79" fillId="0" borderId="77" xfId="5" applyFont="1" applyBorder="1" applyAlignment="1">
      <alignment horizontal="left" vertical="top" wrapText="1"/>
    </xf>
    <xf numFmtId="0" fontId="79" fillId="0" borderId="78" xfId="5" applyFont="1" applyBorder="1" applyAlignment="1">
      <alignment horizontal="left" vertical="top" wrapText="1"/>
    </xf>
    <xf numFmtId="0" fontId="79" fillId="0" borderId="47" xfId="5" applyFont="1" applyBorder="1" applyAlignment="1">
      <alignment horizontal="left" vertical="top" wrapText="1"/>
    </xf>
    <xf numFmtId="0" fontId="79" fillId="0" borderId="48" xfId="5" applyFont="1" applyBorder="1" applyAlignment="1">
      <alignment horizontal="left" vertical="top" wrapText="1"/>
    </xf>
    <xf numFmtId="0" fontId="79" fillId="0" borderId="46" xfId="5" applyFont="1" applyBorder="1" applyAlignment="1">
      <alignment horizontal="left" vertical="top" wrapText="1" indent="2"/>
    </xf>
    <xf numFmtId="0" fontId="79" fillId="0" borderId="47" xfId="5" applyFont="1" applyBorder="1" applyAlignment="1">
      <alignment horizontal="left" vertical="top" wrapText="1" indent="2"/>
    </xf>
    <xf numFmtId="0" fontId="79" fillId="0" borderId="48" xfId="5" applyFont="1" applyBorder="1" applyAlignment="1">
      <alignment horizontal="left" vertical="top" wrapText="1" indent="2"/>
    </xf>
    <xf numFmtId="0" fontId="56" fillId="0" borderId="46" xfId="5" applyFont="1" applyBorder="1" applyAlignment="1">
      <alignment horizontal="left" vertical="top" wrapText="1"/>
    </xf>
    <xf numFmtId="0" fontId="56" fillId="0" borderId="48" xfId="5" applyFont="1" applyBorder="1" applyAlignment="1">
      <alignment horizontal="left" vertical="top" wrapText="1"/>
    </xf>
    <xf numFmtId="0" fontId="59" fillId="0" borderId="46" xfId="5" applyFont="1" applyBorder="1" applyAlignment="1">
      <alignment horizontal="left" vertical="top" wrapText="1"/>
    </xf>
    <xf numFmtId="0" fontId="59" fillId="0" borderId="48" xfId="5" applyFont="1" applyBorder="1" applyAlignment="1">
      <alignment horizontal="left" vertical="top" wrapText="1"/>
    </xf>
    <xf numFmtId="0" fontId="79" fillId="0" borderId="46" xfId="5" applyFont="1" applyBorder="1" applyAlignment="1">
      <alignment horizontal="left" vertical="top" wrapText="1"/>
    </xf>
    <xf numFmtId="0" fontId="79" fillId="26" borderId="46" xfId="5" applyFont="1" applyFill="1" applyBorder="1" applyAlignment="1">
      <alignment horizontal="center" vertical="top" wrapText="1"/>
    </xf>
    <xf numFmtId="0" fontId="79" fillId="26" borderId="47" xfId="5" applyFont="1" applyFill="1" applyBorder="1" applyAlignment="1">
      <alignment horizontal="center" vertical="top" wrapText="1"/>
    </xf>
    <xf numFmtId="0" fontId="79" fillId="26" borderId="48" xfId="5" applyFont="1" applyFill="1" applyBorder="1" applyAlignment="1">
      <alignment horizontal="center" vertical="top" wrapText="1"/>
    </xf>
    <xf numFmtId="0" fontId="79" fillId="23" borderId="46" xfId="5" applyFont="1" applyFill="1" applyBorder="1" applyAlignment="1">
      <alignment horizontal="left" vertical="center" wrapText="1"/>
    </xf>
    <xf numFmtId="0" fontId="79" fillId="23" borderId="48" xfId="5" applyFont="1" applyFill="1" applyBorder="1" applyAlignment="1">
      <alignment horizontal="left" vertical="center" wrapText="1"/>
    </xf>
    <xf numFmtId="0" fontId="59" fillId="0" borderId="47" xfId="5" applyFont="1" applyBorder="1" applyAlignment="1">
      <alignment horizontal="left" vertical="top" wrapText="1"/>
    </xf>
    <xf numFmtId="44" fontId="88" fillId="10" borderId="46" xfId="3" applyFont="1" applyFill="1" applyBorder="1" applyAlignment="1" applyProtection="1">
      <alignment horizontal="left" vertical="center" wrapText="1"/>
      <protection locked="0"/>
    </xf>
    <xf numFmtId="44" fontId="88" fillId="10" borderId="47" xfId="3" applyFont="1" applyFill="1" applyBorder="1" applyAlignment="1" applyProtection="1">
      <alignment horizontal="left" vertical="center" wrapText="1"/>
      <protection locked="0"/>
    </xf>
    <xf numFmtId="44" fontId="88" fillId="10" borderId="48" xfId="3" applyFont="1" applyFill="1" applyBorder="1" applyAlignment="1" applyProtection="1">
      <alignment horizontal="left" vertical="center" wrapText="1"/>
      <protection locked="0"/>
    </xf>
    <xf numFmtId="0" fontId="82" fillId="0" borderId="46" xfId="5" applyFont="1" applyBorder="1" applyAlignment="1">
      <alignment horizontal="left" vertical="center" wrapText="1"/>
    </xf>
    <xf numFmtId="0" fontId="82" fillId="0" borderId="48" xfId="5" applyFont="1" applyBorder="1" applyAlignment="1">
      <alignment horizontal="left" vertical="center" wrapText="1"/>
    </xf>
    <xf numFmtId="44" fontId="88" fillId="13" borderId="46" xfId="5" applyNumberFormat="1" applyFont="1" applyFill="1" applyBorder="1" applyAlignment="1">
      <alignment horizontal="left" vertical="center" wrapText="1"/>
    </xf>
    <xf numFmtId="0" fontId="88" fillId="13" borderId="47" xfId="5" applyFont="1" applyFill="1" applyBorder="1" applyAlignment="1">
      <alignment horizontal="left" vertical="center" wrapText="1"/>
    </xf>
    <xf numFmtId="0" fontId="88" fillId="13" borderId="48" xfId="5" applyFont="1" applyFill="1" applyBorder="1" applyAlignment="1">
      <alignment horizontal="left" vertical="center" wrapText="1"/>
    </xf>
    <xf numFmtId="0" fontId="56" fillId="0" borderId="46" xfId="5" applyFont="1" applyBorder="1" applyAlignment="1">
      <alignment horizontal="left" vertical="center" wrapText="1"/>
    </xf>
    <xf numFmtId="0" fontId="56" fillId="0" borderId="48" xfId="5" applyFont="1" applyBorder="1" applyAlignment="1">
      <alignment horizontal="left" vertical="center" wrapText="1"/>
    </xf>
    <xf numFmtId="0" fontId="56" fillId="27" borderId="46" xfId="5" applyFont="1" applyFill="1" applyBorder="1" applyAlignment="1">
      <alignment horizontal="left" vertical="top" wrapText="1"/>
    </xf>
    <xf numFmtId="0" fontId="56" fillId="27" borderId="47" xfId="5" applyFont="1" applyFill="1" applyBorder="1" applyAlignment="1">
      <alignment horizontal="left" vertical="top" wrapText="1"/>
    </xf>
    <xf numFmtId="0" fontId="56" fillId="27" borderId="48" xfId="5" applyFont="1" applyFill="1" applyBorder="1" applyAlignment="1">
      <alignment horizontal="left" vertical="top" wrapText="1"/>
    </xf>
    <xf numFmtId="0" fontId="56" fillId="29" borderId="46" xfId="5" applyFont="1" applyFill="1" applyBorder="1" applyAlignment="1">
      <alignment horizontal="center" vertical="top" wrapText="1"/>
    </xf>
    <xf numFmtId="0" fontId="56" fillId="29" borderId="48" xfId="5" applyFont="1" applyFill="1" applyBorder="1" applyAlignment="1">
      <alignment horizontal="center" vertical="top" wrapText="1"/>
    </xf>
    <xf numFmtId="0" fontId="56" fillId="29" borderId="47" xfId="5" applyFont="1" applyFill="1" applyBorder="1" applyAlignment="1">
      <alignment horizontal="center" vertical="top" wrapText="1"/>
    </xf>
    <xf numFmtId="0" fontId="127" fillId="0" borderId="0" xfId="5" applyFont="1" applyAlignment="1">
      <alignment horizontal="center" vertical="top"/>
    </xf>
    <xf numFmtId="0" fontId="79" fillId="23" borderId="74" xfId="5" applyFont="1" applyFill="1" applyBorder="1" applyAlignment="1">
      <alignment horizontal="center" vertical="center" wrapText="1"/>
    </xf>
    <xf numFmtId="0" fontId="79" fillId="23" borderId="76" xfId="5" applyFont="1" applyFill="1" applyBorder="1" applyAlignment="1">
      <alignment horizontal="center" vertical="center" wrapText="1"/>
    </xf>
    <xf numFmtId="0" fontId="79" fillId="23" borderId="77" xfId="5" applyFont="1" applyFill="1" applyBorder="1" applyAlignment="1">
      <alignment horizontal="center" vertical="center" wrapText="1"/>
    </xf>
    <xf numFmtId="0" fontId="79" fillId="23" borderId="79" xfId="5" applyFont="1" applyFill="1" applyBorder="1" applyAlignment="1">
      <alignment horizontal="center" vertical="center" wrapText="1"/>
    </xf>
    <xf numFmtId="0" fontId="79" fillId="10" borderId="0" xfId="5" applyFont="1" applyFill="1" applyAlignment="1" applyProtection="1">
      <alignment horizontal="left" vertical="top"/>
      <protection locked="0"/>
    </xf>
    <xf numFmtId="0" fontId="79" fillId="0" borderId="84" xfId="5" applyFont="1" applyBorder="1" applyAlignment="1">
      <alignment horizontal="left" vertical="top" wrapText="1"/>
    </xf>
    <xf numFmtId="0" fontId="79" fillId="0" borderId="85" xfId="5" applyFont="1" applyBorder="1" applyAlignment="1">
      <alignment horizontal="left" vertical="top" wrapText="1"/>
    </xf>
    <xf numFmtId="0" fontId="79" fillId="23" borderId="46" xfId="5" applyFont="1" applyFill="1" applyBorder="1" applyAlignment="1">
      <alignment horizontal="left" vertical="top" wrapText="1"/>
    </xf>
    <xf numFmtId="0" fontId="79" fillId="23" borderId="47" xfId="5" applyFont="1" applyFill="1" applyBorder="1" applyAlignment="1">
      <alignment horizontal="left" vertical="top" wrapText="1"/>
    </xf>
    <xf numFmtId="0" fontId="79" fillId="23" borderId="48" xfId="5" applyFont="1" applyFill="1" applyBorder="1" applyAlignment="1">
      <alignment horizontal="left" vertical="top" wrapText="1"/>
    </xf>
    <xf numFmtId="0" fontId="56" fillId="25" borderId="46" xfId="5" applyFont="1" applyFill="1" applyBorder="1" applyAlignment="1">
      <alignment horizontal="center" vertical="top" wrapText="1"/>
    </xf>
    <xf numFmtId="0" fontId="56" fillId="25" borderId="47" xfId="5" applyFont="1" applyFill="1" applyBorder="1" applyAlignment="1">
      <alignment horizontal="center" vertical="top" wrapText="1"/>
    </xf>
    <xf numFmtId="0" fontId="56" fillId="25" borderId="48" xfId="5" applyFont="1" applyFill="1" applyBorder="1" applyAlignment="1">
      <alignment horizontal="center" vertical="top" wrapText="1"/>
    </xf>
    <xf numFmtId="0" fontId="79" fillId="0" borderId="55" xfId="5" applyFont="1" applyBorder="1" applyAlignment="1">
      <alignment horizontal="left" vertical="top" wrapText="1"/>
    </xf>
    <xf numFmtId="0" fontId="79" fillId="0" borderId="56" xfId="5" applyFont="1" applyBorder="1" applyAlignment="1">
      <alignment horizontal="left" vertical="top" wrapText="1"/>
    </xf>
    <xf numFmtId="0" fontId="79" fillId="26" borderId="52" xfId="5" applyFont="1" applyFill="1" applyBorder="1" applyAlignment="1">
      <alignment horizontal="center" vertical="top" wrapText="1"/>
    </xf>
    <xf numFmtId="0" fontId="79" fillId="26" borderId="53" xfId="5" applyFont="1" applyFill="1" applyBorder="1" applyAlignment="1">
      <alignment horizontal="center" vertical="top" wrapText="1"/>
    </xf>
    <xf numFmtId="0" fontId="79" fillId="26" borderId="75" xfId="5" applyFont="1" applyFill="1" applyBorder="1" applyAlignment="1">
      <alignment horizontal="center" vertical="top" wrapText="1"/>
    </xf>
    <xf numFmtId="0" fontId="79" fillId="26" borderId="76" xfId="5" applyFont="1" applyFill="1" applyBorder="1" applyAlignment="1">
      <alignment horizontal="center" vertical="top" wrapText="1"/>
    </xf>
    <xf numFmtId="0" fontId="79" fillId="0" borderId="59" xfId="5" applyFont="1" applyBorder="1" applyAlignment="1">
      <alignment horizontal="left" vertical="top" wrapText="1" indent="2"/>
    </xf>
    <xf numFmtId="0" fontId="79" fillId="0" borderId="60" xfId="5" applyFont="1" applyBorder="1" applyAlignment="1">
      <alignment horizontal="left" vertical="top" wrapText="1" indent="2"/>
    </xf>
    <xf numFmtId="0" fontId="79" fillId="0" borderId="61" xfId="5" applyFont="1" applyBorder="1" applyAlignment="1">
      <alignment horizontal="left" vertical="top" wrapText="1" indent="2"/>
    </xf>
    <xf numFmtId="0" fontId="79" fillId="27" borderId="63" xfId="5" applyFont="1" applyFill="1" applyBorder="1" applyAlignment="1">
      <alignment horizontal="left" vertical="top" wrapText="1"/>
    </xf>
    <xf numFmtId="0" fontId="79" fillId="27" borderId="64" xfId="5" applyFont="1" applyFill="1" applyBorder="1" applyAlignment="1">
      <alignment horizontal="left" vertical="top" wrapText="1"/>
    </xf>
    <xf numFmtId="0" fontId="79" fillId="27" borderId="90" xfId="5" applyFont="1" applyFill="1" applyBorder="1" applyAlignment="1">
      <alignment horizontal="left" vertical="top" wrapText="1"/>
    </xf>
    <xf numFmtId="0" fontId="79" fillId="27" borderId="91" xfId="5" applyFont="1" applyFill="1" applyBorder="1" applyAlignment="1">
      <alignment horizontal="left" vertical="top" wrapText="1"/>
    </xf>
    <xf numFmtId="0" fontId="79" fillId="0" borderId="65" xfId="5" applyFont="1" applyBorder="1" applyAlignment="1">
      <alignment horizontal="left" vertical="top" wrapText="1"/>
    </xf>
    <xf numFmtId="0" fontId="79" fillId="0" borderId="66" xfId="5" applyFont="1" applyBorder="1" applyAlignment="1">
      <alignment horizontal="left" vertical="top" wrapText="1"/>
    </xf>
    <xf numFmtId="0" fontId="79" fillId="0" borderId="67" xfId="5" applyFont="1" applyBorder="1" applyAlignment="1">
      <alignment horizontal="left" vertical="top" wrapText="1"/>
    </xf>
    <xf numFmtId="44" fontId="88" fillId="10" borderId="65" xfId="3" applyFont="1" applyFill="1" applyBorder="1" applyAlignment="1" applyProtection="1">
      <alignment horizontal="left" vertical="center" wrapText="1"/>
      <protection locked="0"/>
    </xf>
    <xf numFmtId="44" fontId="88" fillId="10" borderId="66" xfId="3" applyFont="1" applyFill="1" applyBorder="1" applyAlignment="1" applyProtection="1">
      <alignment horizontal="left" vertical="center" wrapText="1"/>
      <protection locked="0"/>
    </xf>
    <xf numFmtId="44" fontId="88" fillId="10" borderId="67" xfId="3" applyFont="1" applyFill="1" applyBorder="1" applyAlignment="1" applyProtection="1">
      <alignment horizontal="left" vertical="center" wrapText="1"/>
      <protection locked="0"/>
    </xf>
    <xf numFmtId="0" fontId="79" fillId="24" borderId="46" xfId="5" applyFont="1" applyFill="1" applyBorder="1" applyAlignment="1">
      <alignment horizontal="center" vertical="top" wrapText="1"/>
    </xf>
    <xf numFmtId="0" fontId="79" fillId="24" borderId="47" xfId="5" applyFont="1" applyFill="1" applyBorder="1" applyAlignment="1">
      <alignment horizontal="center" vertical="top" wrapText="1"/>
    </xf>
    <xf numFmtId="0" fontId="79" fillId="24" borderId="48" xfId="5" applyFont="1" applyFill="1" applyBorder="1" applyAlignment="1">
      <alignment horizontal="center" vertical="top" wrapText="1"/>
    </xf>
    <xf numFmtId="0" fontId="56" fillId="0" borderId="74" xfId="5" applyFont="1" applyBorder="1" applyAlignment="1">
      <alignment horizontal="left" vertical="center" wrapText="1"/>
    </xf>
    <xf numFmtId="0" fontId="79" fillId="0" borderId="75" xfId="5" applyFont="1" applyBorder="1" applyAlignment="1">
      <alignment horizontal="left" vertical="center" wrapText="1"/>
    </xf>
    <xf numFmtId="0" fontId="79" fillId="0" borderId="76" xfId="5" applyFont="1" applyBorder="1" applyAlignment="1">
      <alignment horizontal="left" vertical="center" wrapText="1"/>
    </xf>
    <xf numFmtId="0" fontId="79" fillId="23" borderId="77" xfId="5" applyFont="1" applyFill="1" applyBorder="1" applyAlignment="1">
      <alignment horizontal="left" vertical="top" wrapText="1"/>
    </xf>
    <xf numFmtId="0" fontId="79" fillId="23" borderId="78" xfId="5" applyFont="1" applyFill="1" applyBorder="1" applyAlignment="1">
      <alignment horizontal="left" vertical="top" wrapText="1"/>
    </xf>
    <xf numFmtId="0" fontId="59" fillId="10" borderId="0" xfId="5" applyFont="1" applyFill="1" applyAlignment="1" applyProtection="1">
      <alignment horizontal="left" vertical="top" wrapText="1"/>
      <protection locked="0"/>
    </xf>
    <xf numFmtId="0" fontId="59" fillId="0" borderId="65" xfId="5" applyFont="1" applyBorder="1" applyAlignment="1">
      <alignment horizontal="left" vertical="top" wrapText="1"/>
    </xf>
    <xf numFmtId="0" fontId="59" fillId="0" borderId="72" xfId="5" applyFont="1" applyBorder="1" applyAlignment="1">
      <alignment horizontal="left" vertical="top" wrapText="1"/>
    </xf>
    <xf numFmtId="0" fontId="59" fillId="0" borderId="73" xfId="5" applyFont="1" applyBorder="1" applyAlignment="1">
      <alignment horizontal="left" vertical="top" wrapText="1"/>
    </xf>
    <xf numFmtId="0" fontId="59" fillId="0" borderId="66" xfId="5" applyFont="1" applyBorder="1" applyAlignment="1">
      <alignment horizontal="left" vertical="top" wrapText="1"/>
    </xf>
    <xf numFmtId="0" fontId="59" fillId="0" borderId="67" xfId="5" applyFont="1" applyBorder="1" applyAlignment="1">
      <alignment horizontal="left" vertical="top" wrapText="1"/>
    </xf>
    <xf numFmtId="0" fontId="56" fillId="29" borderId="46" xfId="5" applyFont="1" applyFill="1" applyBorder="1" applyAlignment="1">
      <alignment horizontal="left" vertical="top" wrapText="1"/>
    </xf>
    <xf numFmtId="0" fontId="56" fillId="29" borderId="48" xfId="5" applyFont="1" applyFill="1" applyBorder="1" applyAlignment="1">
      <alignment horizontal="left" vertical="top" wrapText="1"/>
    </xf>
    <xf numFmtId="0" fontId="79" fillId="0" borderId="68" xfId="5" applyFont="1" applyBorder="1" applyAlignment="1">
      <alignment horizontal="left" vertical="top" wrapText="1"/>
    </xf>
    <xf numFmtId="0" fontId="79" fillId="0" borderId="69" xfId="5" applyFont="1" applyBorder="1" applyAlignment="1">
      <alignment horizontal="left" vertical="top" wrapText="1"/>
    </xf>
    <xf numFmtId="0" fontId="79" fillId="0" borderId="70" xfId="5" applyFont="1" applyBorder="1" applyAlignment="1">
      <alignment horizontal="left" vertical="top" wrapText="1"/>
    </xf>
    <xf numFmtId="0" fontId="79" fillId="0" borderId="117" xfId="5" applyFont="1" applyBorder="1" applyAlignment="1">
      <alignment horizontal="left" vertical="top" wrapText="1"/>
    </xf>
    <xf numFmtId="0" fontId="79" fillId="0" borderId="71" xfId="5" applyFont="1" applyBorder="1" applyAlignment="1">
      <alignment horizontal="left" vertical="top" wrapText="1"/>
    </xf>
    <xf numFmtId="0" fontId="59" fillId="0" borderId="55" xfId="5" applyFont="1" applyBorder="1" applyAlignment="1">
      <alignment horizontal="left" vertical="top" wrapText="1"/>
    </xf>
    <xf numFmtId="0" fontId="59" fillId="0" borderId="56" xfId="5" applyFont="1" applyBorder="1" applyAlignment="1">
      <alignment horizontal="left" vertical="top" wrapText="1"/>
    </xf>
    <xf numFmtId="0" fontId="79" fillId="0" borderId="75" xfId="5" applyFont="1" applyBorder="1" applyAlignment="1">
      <alignment horizontal="left" vertical="top" wrapText="1"/>
    </xf>
    <xf numFmtId="0" fontId="79" fillId="27" borderId="46" xfId="5" applyFont="1" applyFill="1" applyBorder="1" applyAlignment="1">
      <alignment horizontal="left" vertical="top" wrapText="1"/>
    </xf>
    <xf numFmtId="0" fontId="79" fillId="27" borderId="47" xfId="5" applyFont="1" applyFill="1" applyBorder="1" applyAlignment="1">
      <alignment horizontal="left" vertical="top" wrapText="1"/>
    </xf>
    <xf numFmtId="0" fontId="79" fillId="27" borderId="48" xfId="5" applyFont="1" applyFill="1" applyBorder="1" applyAlignment="1">
      <alignment horizontal="left" vertical="top" wrapText="1"/>
    </xf>
    <xf numFmtId="0" fontId="82" fillId="0" borderId="46" xfId="5" applyFont="1" applyBorder="1" applyAlignment="1">
      <alignment horizontal="left" vertical="top" wrapText="1"/>
    </xf>
    <xf numFmtId="0" fontId="82" fillId="0" borderId="48" xfId="5" applyFont="1" applyBorder="1" applyAlignment="1">
      <alignment horizontal="left" vertical="top" wrapText="1"/>
    </xf>
    <xf numFmtId="0" fontId="82" fillId="0" borderId="47" xfId="5" applyFont="1" applyBorder="1" applyAlignment="1">
      <alignment horizontal="left" vertical="top" wrapText="1"/>
    </xf>
    <xf numFmtId="0" fontId="82" fillId="0" borderId="74" xfId="5" applyFont="1" applyBorder="1" applyAlignment="1">
      <alignment horizontal="left" vertical="top" wrapText="1"/>
    </xf>
    <xf numFmtId="0" fontId="82" fillId="0" borderId="75" xfId="5" applyFont="1" applyBorder="1" applyAlignment="1">
      <alignment horizontal="left" vertical="top" wrapText="1"/>
    </xf>
    <xf numFmtId="0" fontId="79" fillId="0" borderId="76" xfId="5" applyFont="1" applyBorder="1" applyAlignment="1">
      <alignment horizontal="left" vertical="top" wrapText="1"/>
    </xf>
    <xf numFmtId="0" fontId="79" fillId="0" borderId="79" xfId="5" applyFont="1" applyBorder="1" applyAlignment="1">
      <alignment horizontal="left" vertical="top" wrapText="1"/>
    </xf>
    <xf numFmtId="44" fontId="88" fillId="22" borderId="46" xfId="3" applyFont="1" applyFill="1" applyBorder="1" applyAlignment="1">
      <alignment horizontal="left" vertical="center" wrapText="1"/>
    </xf>
    <xf numFmtId="44" fontId="88" fillId="22" borderId="48" xfId="3" applyFont="1" applyFill="1" applyBorder="1" applyAlignment="1">
      <alignment horizontal="left" vertical="center" wrapText="1"/>
    </xf>
    <xf numFmtId="0" fontId="82" fillId="22" borderId="46" xfId="5" applyFont="1" applyFill="1" applyBorder="1" applyAlignment="1">
      <alignment horizontal="center" vertical="center" wrapText="1"/>
    </xf>
    <xf numFmtId="0" fontId="82" fillId="22" borderId="48" xfId="5" applyFont="1" applyFill="1" applyBorder="1" applyAlignment="1">
      <alignment horizontal="center" vertical="center" wrapText="1"/>
    </xf>
    <xf numFmtId="0" fontId="88" fillId="22" borderId="46" xfId="5" applyFont="1" applyFill="1" applyBorder="1" applyAlignment="1">
      <alignment horizontal="center" vertical="center" wrapText="1"/>
    </xf>
    <xf numFmtId="0" fontId="88" fillId="22" borderId="48" xfId="5" applyFont="1" applyFill="1" applyBorder="1" applyAlignment="1">
      <alignment horizontal="center" vertical="center" wrapText="1"/>
    </xf>
    <xf numFmtId="0" fontId="56" fillId="10" borderId="0" xfId="5" applyFont="1" applyFill="1" applyAlignment="1" applyProtection="1">
      <alignment horizontal="left" vertical="top"/>
      <protection locked="0"/>
    </xf>
    <xf numFmtId="0" fontId="88" fillId="10" borderId="46" xfId="5" applyFont="1" applyFill="1" applyBorder="1" applyAlignment="1" applyProtection="1">
      <alignment horizontal="center" vertical="top" wrapText="1"/>
      <protection locked="0"/>
    </xf>
    <xf numFmtId="0" fontId="88" fillId="10" borderId="48" xfId="5" applyFont="1" applyFill="1" applyBorder="1" applyAlignment="1" applyProtection="1">
      <alignment horizontal="center" vertical="top" wrapText="1"/>
      <protection locked="0"/>
    </xf>
    <xf numFmtId="0" fontId="79" fillId="23" borderId="97" xfId="5" applyFont="1" applyFill="1" applyBorder="1" applyAlignment="1">
      <alignment horizontal="center" vertical="center" wrapText="1"/>
    </xf>
    <xf numFmtId="0" fontId="79" fillId="23" borderId="98" xfId="5" applyFont="1" applyFill="1" applyBorder="1" applyAlignment="1">
      <alignment horizontal="center" vertical="center" wrapText="1"/>
    </xf>
    <xf numFmtId="0" fontId="79" fillId="28" borderId="74" xfId="5" applyFont="1" applyFill="1" applyBorder="1" applyAlignment="1">
      <alignment horizontal="center" vertical="top" wrapText="1"/>
    </xf>
    <xf numFmtId="0" fontId="79" fillId="0" borderId="46" xfId="5" applyFont="1" applyBorder="1" applyAlignment="1">
      <alignment horizontal="center" vertical="top" wrapText="1"/>
    </xf>
    <xf numFmtId="0" fontId="79" fillId="0" borderId="48" xfId="5" applyFont="1" applyBorder="1" applyAlignment="1">
      <alignment horizontal="center" vertical="top" wrapText="1"/>
    </xf>
    <xf numFmtId="0" fontId="59" fillId="16" borderId="21" xfId="5" applyFont="1" applyFill="1" applyBorder="1" applyAlignment="1">
      <alignment horizontal="left" vertical="top" wrapText="1"/>
    </xf>
    <xf numFmtId="0" fontId="59" fillId="16" borderId="6" xfId="5" applyFont="1" applyFill="1" applyBorder="1" applyAlignment="1">
      <alignment horizontal="left" vertical="top" wrapText="1"/>
    </xf>
    <xf numFmtId="0" fontId="59" fillId="16" borderId="9" xfId="5" applyFont="1" applyFill="1" applyBorder="1" applyAlignment="1">
      <alignment horizontal="left" vertical="top" wrapText="1"/>
    </xf>
    <xf numFmtId="0" fontId="82" fillId="0" borderId="46" xfId="5" applyFont="1" applyBorder="1" applyAlignment="1">
      <alignment horizontal="center" vertical="top" wrapText="1"/>
    </xf>
    <xf numFmtId="0" fontId="82" fillId="0" borderId="48" xfId="5" applyFont="1" applyBorder="1" applyAlignment="1">
      <alignment horizontal="center" vertical="top" wrapText="1"/>
    </xf>
    <xf numFmtId="0" fontId="82" fillId="10" borderId="46" xfId="5" applyFont="1" applyFill="1" applyBorder="1" applyAlignment="1" applyProtection="1">
      <alignment horizontal="center" vertical="top" wrapText="1"/>
      <protection locked="0"/>
    </xf>
    <xf numFmtId="0" fontId="82" fillId="10" borderId="48" xfId="5" applyFont="1" applyFill="1" applyBorder="1" applyAlignment="1" applyProtection="1">
      <alignment horizontal="center" vertical="top" wrapText="1"/>
      <protection locked="0"/>
    </xf>
    <xf numFmtId="0" fontId="56" fillId="25" borderId="46" xfId="5" applyFont="1" applyFill="1" applyBorder="1" applyAlignment="1">
      <alignment horizontal="left" vertical="top" wrapText="1"/>
    </xf>
    <xf numFmtId="0" fontId="56" fillId="25" borderId="47" xfId="5" applyFont="1" applyFill="1" applyBorder="1" applyAlignment="1">
      <alignment horizontal="left" vertical="top" wrapText="1"/>
    </xf>
    <xf numFmtId="0" fontId="56" fillId="25" borderId="48" xfId="5" applyFont="1" applyFill="1" applyBorder="1" applyAlignment="1">
      <alignment horizontal="left" vertical="top" wrapText="1"/>
    </xf>
    <xf numFmtId="0" fontId="59" fillId="16" borderId="47" xfId="5" applyFont="1" applyFill="1" applyBorder="1" applyAlignment="1">
      <alignment horizontal="right" vertical="top" wrapText="1"/>
    </xf>
    <xf numFmtId="175" fontId="88" fillId="10" borderId="46" xfId="2" applyNumberFormat="1" applyFont="1" applyFill="1" applyBorder="1" applyAlignment="1" applyProtection="1">
      <alignment horizontal="center" vertical="top" wrapText="1"/>
      <protection locked="0"/>
    </xf>
    <xf numFmtId="175" fontId="88" fillId="10" borderId="48" xfId="2" applyNumberFormat="1" applyFont="1" applyFill="1" applyBorder="1" applyAlignment="1" applyProtection="1">
      <alignment horizontal="center" vertical="top" wrapText="1"/>
      <protection locked="0"/>
    </xf>
    <xf numFmtId="0" fontId="61" fillId="6" borderId="0" xfId="0" applyFont="1" applyFill="1" applyAlignment="1">
      <alignment horizontal="left" wrapText="1"/>
    </xf>
    <xf numFmtId="0" fontId="61" fillId="6" borderId="15" xfId="0" applyFont="1" applyFill="1" applyBorder="1" applyAlignment="1">
      <alignment horizontal="left" wrapText="1"/>
    </xf>
    <xf numFmtId="172" fontId="82" fillId="10" borderId="22" xfId="0" applyNumberFormat="1" applyFont="1" applyFill="1" applyBorder="1" applyProtection="1">
      <protection locked="0"/>
    </xf>
    <xf numFmtId="172" fontId="82" fillId="10" borderId="5" xfId="0" applyNumberFormat="1" applyFont="1" applyFill="1" applyBorder="1" applyProtection="1">
      <protection locked="0"/>
    </xf>
    <xf numFmtId="172" fontId="82" fillId="10" borderId="10" xfId="0" applyNumberFormat="1" applyFont="1" applyFill="1" applyBorder="1" applyProtection="1">
      <protection locked="0"/>
    </xf>
    <xf numFmtId="44" fontId="145" fillId="15" borderId="21" xfId="3" applyFont="1" applyFill="1" applyBorder="1" applyAlignment="1"/>
    <xf numFmtId="44" fontId="145" fillId="15" borderId="6" xfId="3" applyFont="1" applyFill="1" applyBorder="1" applyAlignment="1"/>
    <xf numFmtId="44" fontId="145" fillId="15" borderId="9" xfId="3" applyFont="1" applyFill="1" applyBorder="1" applyAlignment="1"/>
    <xf numFmtId="0" fontId="61" fillId="13" borderId="22" xfId="0" applyFont="1" applyFill="1" applyBorder="1" applyAlignment="1">
      <alignment horizontal="center"/>
    </xf>
    <xf numFmtId="0" fontId="61" fillId="13" borderId="5" xfId="0" applyFont="1" applyFill="1" applyBorder="1" applyAlignment="1">
      <alignment horizontal="center"/>
    </xf>
    <xf numFmtId="0" fontId="61" fillId="13" borderId="10" xfId="0" applyFont="1" applyFill="1" applyBorder="1" applyAlignment="1">
      <alignment horizontal="center"/>
    </xf>
    <xf numFmtId="0" fontId="60" fillId="6" borderId="0" xfId="0" applyFont="1" applyFill="1" applyAlignment="1">
      <alignment horizontal="right" wrapText="1"/>
    </xf>
    <xf numFmtId="0" fontId="60" fillId="6" borderId="0" xfId="0" applyFont="1" applyFill="1" applyAlignment="1">
      <alignment horizontal="right"/>
    </xf>
    <xf numFmtId="172" fontId="59" fillId="14" borderId="22" xfId="0" applyNumberFormat="1" applyFont="1" applyFill="1" applyBorder="1"/>
    <xf numFmtId="172" fontId="59" fillId="14" borderId="5" xfId="0" applyNumberFormat="1" applyFont="1" applyFill="1" applyBorder="1"/>
    <xf numFmtId="172" fontId="59" fillId="14" borderId="10" xfId="0" applyNumberFormat="1" applyFont="1" applyFill="1" applyBorder="1"/>
    <xf numFmtId="0" fontId="60" fillId="6" borderId="6" xfId="0" applyFont="1" applyFill="1" applyBorder="1" applyAlignment="1">
      <alignment horizontal="center"/>
    </xf>
    <xf numFmtId="0" fontId="60" fillId="6" borderId="9" xfId="0" applyFont="1" applyFill="1" applyBorder="1" applyAlignment="1">
      <alignment horizontal="center"/>
    </xf>
    <xf numFmtId="0" fontId="57" fillId="6" borderId="0" xfId="0" applyFont="1" applyFill="1" applyAlignment="1">
      <alignment horizontal="center"/>
    </xf>
    <xf numFmtId="0" fontId="57" fillId="6" borderId="15" xfId="0" applyFont="1" applyFill="1" applyBorder="1" applyAlignment="1">
      <alignment horizontal="center"/>
    </xf>
    <xf numFmtId="0" fontId="134" fillId="6" borderId="0" xfId="0" applyFont="1" applyFill="1" applyAlignment="1">
      <alignment horizontal="right"/>
    </xf>
    <xf numFmtId="0" fontId="135" fillId="6" borderId="0" xfId="0" applyFont="1" applyFill="1" applyAlignment="1">
      <alignment horizontal="right"/>
    </xf>
    <xf numFmtId="0" fontId="139" fillId="6" borderId="19" xfId="0" applyFont="1" applyFill="1" applyBorder="1" applyAlignment="1">
      <alignment horizontal="right"/>
    </xf>
    <xf numFmtId="0" fontId="61" fillId="6" borderId="2" xfId="0" applyFont="1" applyFill="1" applyBorder="1" applyAlignment="1">
      <alignment horizontal="right"/>
    </xf>
    <xf numFmtId="0" fontId="61" fillId="6" borderId="20" xfId="0" applyFont="1" applyFill="1" applyBorder="1" applyAlignment="1">
      <alignment horizontal="right"/>
    </xf>
    <xf numFmtId="0" fontId="139" fillId="6" borderId="19" xfId="0" applyFont="1" applyFill="1" applyBorder="1" applyAlignment="1">
      <alignment horizontal="left" indent="1"/>
    </xf>
    <xf numFmtId="0" fontId="139" fillId="6" borderId="2" xfId="0" applyFont="1" applyFill="1" applyBorder="1" applyAlignment="1">
      <alignment horizontal="left" indent="1"/>
    </xf>
    <xf numFmtId="0" fontId="139" fillId="6" borderId="20" xfId="0" applyFont="1" applyFill="1" applyBorder="1" applyAlignment="1">
      <alignment horizontal="left" indent="1"/>
    </xf>
    <xf numFmtId="0" fontId="61" fillId="10" borderId="22" xfId="0" applyFont="1" applyFill="1" applyBorder="1" applyAlignment="1" applyProtection="1">
      <alignment horizontal="left"/>
      <protection locked="0"/>
    </xf>
    <xf numFmtId="0" fontId="61" fillId="10" borderId="5" xfId="0" applyFont="1" applyFill="1" applyBorder="1" applyAlignment="1" applyProtection="1">
      <alignment horizontal="left"/>
      <protection locked="0"/>
    </xf>
    <xf numFmtId="0" fontId="61" fillId="10" borderId="10" xfId="0" applyFont="1" applyFill="1" applyBorder="1" applyAlignment="1" applyProtection="1">
      <alignment horizontal="left"/>
      <protection locked="0"/>
    </xf>
    <xf numFmtId="0" fontId="61" fillId="10" borderId="22" xfId="0" applyFont="1" applyFill="1" applyBorder="1" applyAlignment="1" applyProtection="1">
      <alignment horizontal="center"/>
      <protection locked="0"/>
    </xf>
    <xf numFmtId="0" fontId="61" fillId="10" borderId="5" xfId="0" applyFont="1" applyFill="1" applyBorder="1" applyAlignment="1" applyProtection="1">
      <alignment horizontal="center"/>
      <protection locked="0"/>
    </xf>
    <xf numFmtId="0" fontId="61" fillId="10" borderId="10" xfId="0" applyFont="1" applyFill="1" applyBorder="1" applyAlignment="1" applyProtection="1">
      <alignment horizontal="center"/>
      <protection locked="0"/>
    </xf>
    <xf numFmtId="0" fontId="138" fillId="0" borderId="23" xfId="0" applyFont="1" applyBorder="1" applyAlignment="1">
      <alignment horizontal="center"/>
    </xf>
    <xf numFmtId="0" fontId="138" fillId="0" borderId="24" xfId="0" applyFont="1" applyBorder="1" applyAlignment="1">
      <alignment horizontal="center"/>
    </xf>
    <xf numFmtId="0" fontId="138" fillId="0" borderId="25" xfId="0" applyFont="1" applyBorder="1" applyAlignment="1">
      <alignment horizontal="center"/>
    </xf>
    <xf numFmtId="0" fontId="139" fillId="5" borderId="5" xfId="0" applyFont="1" applyFill="1" applyBorder="1" applyAlignment="1">
      <alignment horizontal="center"/>
    </xf>
    <xf numFmtId="0" fontId="82" fillId="6" borderId="12" xfId="0" applyFont="1" applyFill="1" applyBorder="1"/>
    <xf numFmtId="0" fontId="82" fillId="6" borderId="0" xfId="0" applyFont="1" applyFill="1"/>
    <xf numFmtId="0" fontId="59" fillId="7" borderId="0" xfId="0" applyFont="1" applyFill="1"/>
    <xf numFmtId="0" fontId="82" fillId="10" borderId="22" xfId="0" applyFont="1" applyFill="1" applyBorder="1" applyAlignment="1" applyProtection="1">
      <alignment horizontal="center"/>
      <protection locked="0"/>
    </xf>
    <xf numFmtId="0" fontId="82" fillId="10" borderId="5" xfId="0" applyFont="1" applyFill="1" applyBorder="1" applyAlignment="1" applyProtection="1">
      <alignment horizontal="center"/>
      <protection locked="0"/>
    </xf>
    <xf numFmtId="0" fontId="82" fillId="10" borderId="10" xfId="0" applyFont="1" applyFill="1" applyBorder="1" applyAlignment="1" applyProtection="1">
      <alignment horizontal="center"/>
      <protection locked="0"/>
    </xf>
    <xf numFmtId="0" fontId="82" fillId="10" borderId="22" xfId="0" applyFont="1" applyFill="1" applyBorder="1" applyAlignment="1" applyProtection="1">
      <alignment horizontal="left"/>
      <protection locked="0"/>
    </xf>
    <xf numFmtId="0" fontId="82" fillId="10" borderId="5" xfId="0" applyFont="1" applyFill="1" applyBorder="1" applyAlignment="1" applyProtection="1">
      <alignment horizontal="left"/>
      <protection locked="0"/>
    </xf>
    <xf numFmtId="0" fontId="82" fillId="10" borderId="10" xfId="0" applyFont="1" applyFill="1" applyBorder="1" applyAlignment="1" applyProtection="1">
      <alignment horizontal="left"/>
      <protection locked="0"/>
    </xf>
    <xf numFmtId="0" fontId="82" fillId="14" borderId="22" xfId="0" applyFont="1" applyFill="1" applyBorder="1" applyAlignment="1">
      <alignment horizontal="left"/>
    </xf>
    <xf numFmtId="0" fontId="82" fillId="14" borderId="5" xfId="0" applyFont="1" applyFill="1" applyBorder="1" applyAlignment="1">
      <alignment horizontal="left"/>
    </xf>
    <xf numFmtId="0" fontId="82" fillId="14" borderId="10" xfId="0" applyFont="1" applyFill="1" applyBorder="1" applyAlignment="1">
      <alignment horizontal="left"/>
    </xf>
    <xf numFmtId="0" fontId="61" fillId="7" borderId="0" xfId="0" applyFont="1" applyFill="1" applyAlignment="1">
      <alignment horizontal="left"/>
    </xf>
    <xf numFmtId="0" fontId="61" fillId="7" borderId="19" xfId="0" applyFont="1" applyFill="1" applyBorder="1" applyAlignment="1">
      <alignment horizontal="left" vertical="top" wrapText="1"/>
    </xf>
    <xf numFmtId="0" fontId="61" fillId="7" borderId="2" xfId="0" applyFont="1" applyFill="1" applyBorder="1" applyAlignment="1">
      <alignment horizontal="left" vertical="top"/>
    </xf>
    <xf numFmtId="0" fontId="61" fillId="7" borderId="20" xfId="0" applyFont="1" applyFill="1" applyBorder="1" applyAlignment="1">
      <alignment horizontal="left" vertical="top"/>
    </xf>
    <xf numFmtId="0" fontId="146" fillId="7" borderId="12" xfId="0" applyFont="1" applyFill="1" applyBorder="1" applyAlignment="1">
      <alignment horizontal="left" vertical="top" wrapText="1"/>
    </xf>
    <xf numFmtId="0" fontId="146" fillId="7" borderId="0" xfId="0" applyFont="1" applyFill="1" applyAlignment="1">
      <alignment horizontal="left" vertical="top" wrapText="1"/>
    </xf>
    <xf numFmtId="0" fontId="61" fillId="7" borderId="12" xfId="0" applyFont="1" applyFill="1" applyBorder="1" applyAlignment="1">
      <alignment horizontal="left" vertical="top" wrapText="1"/>
    </xf>
    <xf numFmtId="0" fontId="61" fillId="7" borderId="0" xfId="0" applyFont="1" applyFill="1" applyAlignment="1">
      <alignment horizontal="left" vertical="top" wrapText="1"/>
    </xf>
    <xf numFmtId="44" fontId="82" fillId="11" borderId="3" xfId="3" applyFont="1" applyFill="1" applyBorder="1" applyAlignment="1">
      <alignment horizontal="center"/>
    </xf>
    <xf numFmtId="0" fontId="59" fillId="10" borderId="0" xfId="0" applyFont="1" applyFill="1" applyAlignment="1" applyProtection="1">
      <alignment horizontal="left" wrapText="1"/>
      <protection locked="0"/>
    </xf>
    <xf numFmtId="0" fontId="59" fillId="10" borderId="15" xfId="0" applyFont="1" applyFill="1" applyBorder="1" applyAlignment="1" applyProtection="1">
      <alignment horizontal="left" wrapText="1"/>
      <protection locked="0"/>
    </xf>
    <xf numFmtId="179" fontId="82" fillId="11" borderId="3" xfId="1" applyNumberFormat="1" applyFont="1" applyFill="1" applyBorder="1" applyAlignment="1" applyProtection="1">
      <alignment horizontal="center"/>
    </xf>
    <xf numFmtId="0" fontId="82" fillId="11" borderId="3" xfId="0" applyFont="1" applyFill="1" applyBorder="1" applyAlignment="1">
      <alignment horizontal="center"/>
    </xf>
    <xf numFmtId="0" fontId="57" fillId="7" borderId="0" xfId="0" applyFont="1" applyFill="1" applyAlignment="1">
      <alignment horizontal="center"/>
    </xf>
    <xf numFmtId="0" fontId="56" fillId="7" borderId="23" xfId="0" applyFont="1" applyFill="1" applyBorder="1" applyAlignment="1">
      <alignment horizontal="right" wrapText="1"/>
    </xf>
    <xf numFmtId="0" fontId="56" fillId="7" borderId="24" xfId="0" applyFont="1" applyFill="1" applyBorder="1" applyAlignment="1">
      <alignment horizontal="right" wrapText="1"/>
    </xf>
    <xf numFmtId="0" fontId="56" fillId="7" borderId="25" xfId="0" applyFont="1" applyFill="1" applyBorder="1" applyAlignment="1">
      <alignment horizontal="right" wrapText="1"/>
    </xf>
    <xf numFmtId="0" fontId="78" fillId="0" borderId="0" xfId="15" applyFont="1" applyAlignment="1">
      <alignment vertical="center"/>
    </xf>
    <xf numFmtId="0" fontId="27" fillId="0" borderId="0" xfId="15" applyFont="1" applyAlignment="1">
      <alignment vertical="center"/>
    </xf>
    <xf numFmtId="0" fontId="59" fillId="0" borderId="0" xfId="15" applyFont="1" applyAlignment="1">
      <alignment horizontal="left" vertical="center"/>
    </xf>
    <xf numFmtId="0" fontId="128" fillId="0" borderId="0" xfId="15" applyFont="1" applyAlignment="1">
      <alignment horizontal="left" vertical="center" indent="1"/>
    </xf>
    <xf numFmtId="0" fontId="30" fillId="0" borderId="0" xfId="15" quotePrefix="1" applyFont="1" applyAlignment="1">
      <alignment horizontal="left" vertical="center"/>
    </xf>
    <xf numFmtId="0" fontId="30" fillId="0" borderId="0" xfId="15" applyFont="1" applyAlignment="1">
      <alignment horizontal="left" vertical="center"/>
    </xf>
    <xf numFmtId="0" fontId="30" fillId="0" borderId="0" xfId="15" applyFont="1" applyAlignment="1">
      <alignment horizontal="left" vertical="center" indent="1"/>
    </xf>
    <xf numFmtId="0" fontId="56" fillId="0" borderId="0" xfId="15" applyFont="1" applyAlignment="1">
      <alignment horizontal="right" vertical="center"/>
    </xf>
    <xf numFmtId="172" fontId="78" fillId="0" borderId="0" xfId="15" applyNumberFormat="1" applyFont="1" applyAlignment="1">
      <alignment horizontal="right" vertical="center"/>
    </xf>
    <xf numFmtId="0" fontId="59" fillId="0" borderId="0" xfId="15" quotePrefix="1" applyFont="1" applyAlignment="1">
      <alignment horizontal="left" vertical="center"/>
    </xf>
    <xf numFmtId="0" fontId="30" fillId="10" borderId="0" xfId="15" applyFont="1" applyFill="1" applyAlignment="1" applyProtection="1">
      <alignment horizontal="left" vertical="center"/>
      <protection locked="0"/>
    </xf>
    <xf numFmtId="0" fontId="59" fillId="36" borderId="0" xfId="15" applyFont="1" applyFill="1" applyAlignment="1" applyProtection="1">
      <alignment horizontal="left" vertical="top" wrapText="1"/>
      <protection locked="0"/>
    </xf>
    <xf numFmtId="0" fontId="163" fillId="0" borderId="0" xfId="15" applyFont="1" applyAlignment="1">
      <alignment horizontal="center" vertical="center" wrapText="1"/>
    </xf>
    <xf numFmtId="0" fontId="162" fillId="0" borderId="0" xfId="15" applyFont="1" applyAlignment="1">
      <alignment horizontal="center" vertical="center"/>
    </xf>
    <xf numFmtId="0" fontId="59" fillId="10" borderId="0" xfId="15" applyFont="1" applyFill="1" applyAlignment="1" applyProtection="1">
      <alignment horizontal="left" vertical="center"/>
      <protection locked="0"/>
    </xf>
    <xf numFmtId="0" fontId="78" fillId="0" borderId="0" xfId="15" applyFont="1" applyAlignment="1">
      <alignment horizontal="center" vertical="center"/>
    </xf>
    <xf numFmtId="49" fontId="69" fillId="0" borderId="0" xfId="0" applyNumberFormat="1" applyFont="1" applyAlignment="1">
      <alignment horizontal="left"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49" fontId="13" fillId="9" borderId="22" xfId="0" applyNumberFormat="1" applyFont="1" applyFill="1" applyBorder="1" applyAlignment="1" applyProtection="1">
      <alignment horizontal="left"/>
      <protection locked="0"/>
    </xf>
    <xf numFmtId="49" fontId="13" fillId="9" borderId="5" xfId="0" applyNumberFormat="1" applyFont="1" applyFill="1" applyBorder="1" applyAlignment="1" applyProtection="1">
      <alignment horizontal="left"/>
      <protection locked="0"/>
    </xf>
    <xf numFmtId="49" fontId="95" fillId="9" borderId="22" xfId="0" applyNumberFormat="1" applyFont="1" applyFill="1" applyBorder="1" applyAlignment="1" applyProtection="1">
      <alignment horizontal="center" vertical="center"/>
      <protection locked="0"/>
    </xf>
    <xf numFmtId="49" fontId="95" fillId="9" borderId="5" xfId="0" applyNumberFormat="1" applyFont="1" applyFill="1" applyBorder="1" applyAlignment="1" applyProtection="1">
      <alignment horizontal="center" vertical="center"/>
      <protection locked="0"/>
    </xf>
    <xf numFmtId="49" fontId="95" fillId="9" borderId="10" xfId="0" applyNumberFormat="1" applyFont="1" applyFill="1" applyBorder="1" applyAlignment="1" applyProtection="1">
      <alignment horizontal="center" vertical="center"/>
      <protection locked="0"/>
    </xf>
    <xf numFmtId="0" fontId="181" fillId="0" borderId="0" xfId="0" applyFont="1" applyAlignment="1">
      <alignment horizontal="left" vertical="center" wrapText="1"/>
    </xf>
    <xf numFmtId="49" fontId="4" fillId="0" borderId="22" xfId="0" applyNumberFormat="1" applyFont="1" applyBorder="1" applyAlignment="1">
      <alignment horizontal="left"/>
    </xf>
    <xf numFmtId="49" fontId="6" fillId="0" borderId="5" xfId="0" applyNumberFormat="1" applyFont="1" applyBorder="1" applyAlignment="1">
      <alignment horizontal="left"/>
    </xf>
    <xf numFmtId="0" fontId="15" fillId="0" borderId="0" xfId="0" applyFont="1" applyAlignment="1">
      <alignment horizontal="right"/>
    </xf>
    <xf numFmtId="0" fontId="0" fillId="0" borderId="0" xfId="0" applyAlignment="1">
      <alignment horizontal="right"/>
    </xf>
    <xf numFmtId="0" fontId="0" fillId="0" borderId="0" xfId="0" applyAlignment="1">
      <alignment horizontal="center"/>
    </xf>
    <xf numFmtId="0" fontId="26" fillId="0" borderId="0" xfId="0" applyFont="1" applyAlignment="1">
      <alignment horizontal="right"/>
    </xf>
    <xf numFmtId="0" fontId="11" fillId="0" borderId="0" xfId="0" applyFont="1" applyAlignment="1">
      <alignment horizontal="right"/>
    </xf>
    <xf numFmtId="49" fontId="15" fillId="16" borderId="3" xfId="0" applyNumberFormat="1" applyFont="1" applyFill="1" applyBorder="1" applyAlignment="1" applyProtection="1">
      <alignment horizontal="left"/>
      <protection locked="0"/>
    </xf>
    <xf numFmtId="49" fontId="15" fillId="16" borderId="22" xfId="0" applyNumberFormat="1" applyFont="1" applyFill="1" applyBorder="1" applyAlignment="1" applyProtection="1">
      <alignment horizontal="left"/>
      <protection locked="0"/>
    </xf>
    <xf numFmtId="49" fontId="15" fillId="16" borderId="5" xfId="0" applyNumberFormat="1" applyFont="1" applyFill="1" applyBorder="1" applyAlignment="1" applyProtection="1">
      <alignment horizontal="left"/>
      <protection locked="0"/>
    </xf>
    <xf numFmtId="49" fontId="15" fillId="16" borderId="10" xfId="0" applyNumberFormat="1" applyFont="1" applyFill="1" applyBorder="1" applyAlignment="1" applyProtection="1">
      <alignment horizontal="left"/>
      <protection locked="0"/>
    </xf>
    <xf numFmtId="0" fontId="121" fillId="0" borderId="0" xfId="0" applyFont="1" applyAlignment="1" applyProtection="1">
      <alignment horizontal="center"/>
      <protection locked="0"/>
    </xf>
    <xf numFmtId="171" fontId="14" fillId="0" borderId="6" xfId="0" applyNumberFormat="1" applyFont="1" applyBorder="1" applyAlignment="1" applyProtection="1">
      <alignment horizontal="left"/>
      <protection locked="0"/>
    </xf>
    <xf numFmtId="0" fontId="0" fillId="0" borderId="6" xfId="0" applyBorder="1" applyAlignment="1" applyProtection="1">
      <alignment horizontal="left"/>
      <protection locked="0"/>
    </xf>
    <xf numFmtId="49" fontId="6" fillId="0" borderId="19" xfId="0" applyNumberFormat="1" applyFont="1" applyBorder="1" applyAlignment="1">
      <alignment horizontal="left"/>
    </xf>
    <xf numFmtId="49" fontId="6" fillId="0" borderId="2" xfId="0" applyNumberFormat="1" applyFont="1" applyBorder="1" applyAlignment="1">
      <alignment horizontal="left"/>
    </xf>
    <xf numFmtId="49" fontId="6" fillId="0" borderId="22" xfId="0" applyNumberFormat="1" applyFont="1" applyBorder="1" applyAlignment="1">
      <alignment horizontal="left"/>
    </xf>
    <xf numFmtId="49" fontId="4" fillId="0" borderId="22" xfId="0" applyNumberFormat="1" applyFont="1" applyBorder="1" applyAlignment="1">
      <alignment horizontal="left" wrapText="1"/>
    </xf>
    <xf numFmtId="49" fontId="6" fillId="0" borderId="5" xfId="0" applyNumberFormat="1" applyFont="1" applyBorder="1" applyAlignment="1">
      <alignment horizontal="left" wrapText="1"/>
    </xf>
    <xf numFmtId="49" fontId="4" fillId="0" borderId="21" xfId="0" applyNumberFormat="1" applyFont="1" applyBorder="1" applyAlignment="1">
      <alignment horizontal="left" wrapText="1"/>
    </xf>
    <xf numFmtId="49" fontId="6" fillId="0" borderId="6" xfId="0" applyNumberFormat="1" applyFont="1" applyBorder="1" applyAlignment="1">
      <alignment horizontal="left" wrapText="1"/>
    </xf>
    <xf numFmtId="49" fontId="6" fillId="0" borderId="2" xfId="0" applyNumberFormat="1" applyFont="1" applyBorder="1" applyAlignment="1">
      <alignment horizontal="left" indent="1"/>
    </xf>
    <xf numFmtId="0" fontId="25" fillId="10" borderId="22" xfId="0" applyFont="1" applyFill="1" applyBorder="1" applyAlignment="1" applyProtection="1">
      <alignment horizontal="left" vertical="top" wrapText="1"/>
      <protection locked="0"/>
    </xf>
    <xf numFmtId="0" fontId="25" fillId="10" borderId="5" xfId="0" applyFont="1" applyFill="1" applyBorder="1" applyAlignment="1" applyProtection="1">
      <alignment horizontal="left" vertical="top" wrapText="1"/>
      <protection locked="0"/>
    </xf>
    <xf numFmtId="0" fontId="25" fillId="10" borderId="10" xfId="0" applyFont="1" applyFill="1" applyBorder="1" applyAlignment="1" applyProtection="1">
      <alignment horizontal="left" vertical="top" wrapText="1"/>
      <protection locked="0"/>
    </xf>
    <xf numFmtId="0" fontId="15" fillId="0" borderId="0" xfId="0" applyFont="1" applyAlignment="1">
      <alignment horizontal="left" vertical="center" wrapText="1"/>
    </xf>
    <xf numFmtId="49" fontId="4" fillId="0" borderId="21" xfId="0" applyNumberFormat="1" applyFont="1" applyBorder="1" applyAlignment="1">
      <alignment horizontal="left"/>
    </xf>
    <xf numFmtId="49" fontId="6" fillId="0" borderId="6" xfId="0" applyNumberFormat="1" applyFont="1" applyBorder="1" applyAlignment="1">
      <alignment horizontal="left"/>
    </xf>
    <xf numFmtId="0" fontId="13" fillId="0" borderId="6" xfId="0" applyFont="1" applyBorder="1" applyAlignment="1">
      <alignment horizontal="left" wrapText="1"/>
    </xf>
    <xf numFmtId="0" fontId="11" fillId="0" borderId="22" xfId="0" applyFont="1" applyBorder="1" applyAlignment="1">
      <alignment horizontal="left"/>
    </xf>
    <xf numFmtId="0" fontId="11" fillId="0" borderId="5" xfId="0" applyFont="1" applyBorder="1" applyAlignment="1">
      <alignment horizontal="left"/>
    </xf>
    <xf numFmtId="49" fontId="6" fillId="0" borderId="22" xfId="0" applyNumberFormat="1" applyFont="1" applyBorder="1" applyAlignment="1">
      <alignment horizontal="left" indent="1"/>
    </xf>
    <xf numFmtId="49" fontId="6" fillId="0" borderId="5" xfId="0" applyNumberFormat="1" applyFont="1" applyBorder="1" applyAlignment="1">
      <alignment horizontal="left" indent="1"/>
    </xf>
    <xf numFmtId="49" fontId="6" fillId="0" borderId="10" xfId="0" applyNumberFormat="1" applyFont="1" applyBorder="1" applyAlignment="1">
      <alignment horizontal="left" indent="1"/>
    </xf>
    <xf numFmtId="49" fontId="6" fillId="0" borderId="10" xfId="0" applyNumberFormat="1" applyFont="1" applyBorder="1" applyAlignment="1">
      <alignment horizontal="left"/>
    </xf>
    <xf numFmtId="49" fontId="4" fillId="0" borderId="22" xfId="0" applyNumberFormat="1" applyFont="1" applyBorder="1" applyAlignment="1">
      <alignment horizontal="left" indent="1"/>
    </xf>
    <xf numFmtId="0" fontId="11" fillId="4" borderId="21" xfId="0" applyFont="1" applyFill="1" applyBorder="1" applyAlignment="1">
      <alignment horizontal="left" vertical="center"/>
    </xf>
    <xf numFmtId="0" fontId="11" fillId="4" borderId="6" xfId="0" applyFont="1" applyFill="1" applyBorder="1" applyAlignment="1">
      <alignment horizontal="left" vertical="center"/>
    </xf>
    <xf numFmtId="0" fontId="11" fillId="4" borderId="9" xfId="0" applyFont="1" applyFill="1" applyBorder="1" applyAlignment="1">
      <alignment horizontal="left" vertical="center"/>
    </xf>
    <xf numFmtId="0" fontId="11" fillId="0" borderId="3" xfId="0" applyFont="1" applyBorder="1" applyAlignment="1" applyProtection="1">
      <alignment horizontal="left"/>
      <protection locked="0"/>
    </xf>
    <xf numFmtId="0" fontId="11" fillId="2" borderId="3" xfId="0" applyFont="1" applyFill="1" applyBorder="1" applyAlignment="1" applyProtection="1">
      <alignment horizontal="left" indent="1"/>
      <protection locked="0"/>
    </xf>
    <xf numFmtId="0" fontId="11" fillId="4" borderId="22" xfId="0" applyFont="1" applyFill="1" applyBorder="1" applyAlignment="1">
      <alignment horizontal="left" vertical="center"/>
    </xf>
    <xf numFmtId="0" fontId="11" fillId="4" borderId="5" xfId="0" applyFont="1" applyFill="1" applyBorder="1" applyAlignment="1">
      <alignment horizontal="left" vertical="center"/>
    </xf>
    <xf numFmtId="0" fontId="11" fillId="4" borderId="10" xfId="0" applyFont="1" applyFill="1" applyBorder="1" applyAlignment="1">
      <alignment horizontal="left" vertical="center"/>
    </xf>
    <xf numFmtId="0" fontId="0" fillId="0" borderId="5" xfId="0" applyBorder="1" applyAlignment="1">
      <alignment horizontal="center"/>
    </xf>
    <xf numFmtId="0" fontId="11" fillId="4" borderId="11" xfId="0" applyFont="1" applyFill="1" applyBorder="1" applyAlignment="1" applyProtection="1">
      <alignment horizontal="center" vertical="center"/>
      <protection locked="0"/>
    </xf>
    <xf numFmtId="0" fontId="11" fillId="4" borderId="29" xfId="0" applyFont="1" applyFill="1" applyBorder="1" applyAlignment="1" applyProtection="1">
      <alignment horizontal="center" vertical="center"/>
      <protection locked="0"/>
    </xf>
    <xf numFmtId="49" fontId="11" fillId="3" borderId="22" xfId="0" applyNumberFormat="1" applyFont="1" applyFill="1" applyBorder="1" applyAlignment="1">
      <alignment horizontal="left"/>
    </xf>
    <xf numFmtId="49" fontId="11" fillId="3" borderId="5" xfId="0" applyNumberFormat="1" applyFont="1" applyFill="1" applyBorder="1" applyAlignment="1">
      <alignment horizontal="left"/>
    </xf>
    <xf numFmtId="49" fontId="11" fillId="3" borderId="10" xfId="0" applyNumberFormat="1" applyFont="1" applyFill="1" applyBorder="1" applyAlignment="1">
      <alignment horizontal="left"/>
    </xf>
    <xf numFmtId="0" fontId="11" fillId="2" borderId="19" xfId="0" applyFont="1" applyFill="1" applyBorder="1" applyAlignment="1" applyProtection="1">
      <alignment horizontal="left" vertical="center" indent="1"/>
      <protection locked="0"/>
    </xf>
    <xf numFmtId="0" fontId="11" fillId="2" borderId="2" xfId="0" quotePrefix="1" applyFont="1" applyFill="1" applyBorder="1" applyAlignment="1" applyProtection="1">
      <alignment horizontal="left" vertical="center" indent="1"/>
      <protection locked="0"/>
    </xf>
    <xf numFmtId="0" fontId="11" fillId="2" borderId="20" xfId="0" quotePrefix="1" applyFont="1" applyFill="1" applyBorder="1" applyAlignment="1" applyProtection="1">
      <alignment horizontal="left" vertical="center" indent="1"/>
      <protection locked="0"/>
    </xf>
    <xf numFmtId="0" fontId="0" fillId="0" borderId="6" xfId="0" applyBorder="1" applyAlignment="1">
      <alignment horizontal="center"/>
    </xf>
    <xf numFmtId="0" fontId="11" fillId="2" borderId="19" xfId="0" quotePrefix="1" applyFont="1" applyFill="1" applyBorder="1" applyAlignment="1" applyProtection="1">
      <alignment horizontal="left" vertical="center" indent="1"/>
      <protection locked="0"/>
    </xf>
    <xf numFmtId="49" fontId="11" fillId="3" borderId="23" xfId="0" applyNumberFormat="1" applyFont="1" applyFill="1" applyBorder="1" applyAlignment="1">
      <alignment horizontal="left" vertical="center"/>
    </xf>
    <xf numFmtId="49" fontId="11" fillId="3" borderId="24" xfId="0" applyNumberFormat="1" applyFont="1" applyFill="1" applyBorder="1" applyAlignment="1">
      <alignment horizontal="left" vertical="center"/>
    </xf>
    <xf numFmtId="49" fontId="11" fillId="3" borderId="25" xfId="0" applyNumberFormat="1" applyFont="1" applyFill="1" applyBorder="1" applyAlignment="1">
      <alignment horizontal="left" vertical="center"/>
    </xf>
    <xf numFmtId="49" fontId="0" fillId="0" borderId="21" xfId="0" applyNumberFormat="1" applyBorder="1" applyAlignment="1">
      <alignment horizontal="left"/>
    </xf>
    <xf numFmtId="49" fontId="0" fillId="0" borderId="6" xfId="0" applyNumberFormat="1" applyBorder="1" applyAlignment="1">
      <alignment horizontal="left"/>
    </xf>
    <xf numFmtId="49" fontId="0" fillId="0" borderId="30" xfId="0" applyNumberFormat="1" applyBorder="1" applyAlignment="1">
      <alignment horizontal="left"/>
    </xf>
    <xf numFmtId="49" fontId="0" fillId="0" borderId="26" xfId="0" applyNumberFormat="1" applyBorder="1" applyAlignment="1">
      <alignment horizontal="left"/>
    </xf>
    <xf numFmtId="0" fontId="0" fillId="0" borderId="6" xfId="0" applyBorder="1" applyAlignment="1">
      <alignment horizontal="left"/>
    </xf>
    <xf numFmtId="0" fontId="15" fillId="0" borderId="0" xfId="0" applyFont="1" applyAlignment="1">
      <alignment horizontal="left"/>
    </xf>
    <xf numFmtId="0" fontId="14" fillId="0" borderId="0" xfId="0" applyFont="1" applyAlignment="1">
      <alignment horizontal="right"/>
    </xf>
    <xf numFmtId="171" fontId="14" fillId="0" borderId="6" xfId="0" applyNumberFormat="1" applyFont="1" applyBorder="1" applyAlignment="1">
      <alignment horizontal="left"/>
    </xf>
    <xf numFmtId="49" fontId="0" fillId="0" borderId="3" xfId="0" applyNumberFormat="1" applyBorder="1" applyAlignment="1" applyProtection="1">
      <alignment horizontal="left" vertical="center"/>
      <protection locked="0"/>
    </xf>
    <xf numFmtId="49" fontId="11" fillId="0" borderId="2" xfId="0" applyNumberFormat="1" applyFont="1" applyBorder="1" applyAlignment="1">
      <alignment horizontal="left"/>
    </xf>
    <xf numFmtId="0" fontId="36" fillId="16" borderId="5" xfId="0" applyFont="1" applyFill="1" applyBorder="1" applyAlignment="1">
      <alignment horizontal="center" wrapText="1"/>
    </xf>
    <xf numFmtId="0" fontId="30" fillId="16" borderId="0" xfId="0" applyFont="1" applyFill="1" applyAlignment="1">
      <alignment horizontal="left" wrapText="1"/>
    </xf>
    <xf numFmtId="0" fontId="33" fillId="16" borderId="2" xfId="0" applyFont="1" applyFill="1" applyBorder="1" applyAlignment="1">
      <alignment horizontal="center"/>
    </xf>
    <xf numFmtId="173" fontId="30" fillId="10" borderId="2" xfId="0" applyNumberFormat="1" applyFont="1" applyFill="1" applyBorder="1" applyAlignment="1" applyProtection="1">
      <alignment horizontal="center"/>
      <protection locked="0"/>
    </xf>
    <xf numFmtId="8" fontId="30" fillId="11" borderId="5" xfId="0" applyNumberFormat="1" applyFont="1" applyFill="1" applyBorder="1" applyAlignment="1">
      <alignment horizontal="center"/>
    </xf>
    <xf numFmtId="8" fontId="30" fillId="10" borderId="5" xfId="0" applyNumberFormat="1" applyFont="1" applyFill="1" applyBorder="1" applyAlignment="1" applyProtection="1">
      <alignment horizontal="center"/>
      <protection locked="0"/>
    </xf>
    <xf numFmtId="10" fontId="30" fillId="10" borderId="5" xfId="0" applyNumberFormat="1" applyFont="1" applyFill="1" applyBorder="1" applyAlignment="1" applyProtection="1">
      <alignment horizontal="center"/>
      <protection locked="0"/>
    </xf>
    <xf numFmtId="0" fontId="183" fillId="16" borderId="0" xfId="0" applyFont="1" applyFill="1" applyAlignment="1">
      <alignment horizontal="center" wrapText="1"/>
    </xf>
    <xf numFmtId="0" fontId="33" fillId="16" borderId="23" xfId="0" applyFont="1" applyFill="1" applyBorder="1" applyAlignment="1">
      <alignment horizontal="center"/>
    </xf>
    <xf numFmtId="0" fontId="33" fillId="16" borderId="24" xfId="0" applyFont="1" applyFill="1" applyBorder="1" applyAlignment="1">
      <alignment horizontal="center"/>
    </xf>
    <xf numFmtId="0" fontId="33" fillId="16" borderId="25" xfId="0" applyFont="1" applyFill="1" applyBorder="1" applyAlignment="1">
      <alignment horizontal="center"/>
    </xf>
    <xf numFmtId="0" fontId="30" fillId="10" borderId="27" xfId="0" applyFont="1" applyFill="1" applyBorder="1" applyAlignment="1" applyProtection="1">
      <alignment horizontal="left" vertical="top" wrapText="1"/>
      <protection locked="0"/>
    </xf>
    <xf numFmtId="0" fontId="30" fillId="10" borderId="1" xfId="0" applyFont="1" applyFill="1" applyBorder="1" applyAlignment="1" applyProtection="1">
      <alignment horizontal="left" vertical="top" wrapText="1"/>
      <protection locked="0"/>
    </xf>
    <xf numFmtId="0" fontId="30" fillId="10" borderId="28" xfId="0" applyFont="1" applyFill="1" applyBorder="1" applyAlignment="1" applyProtection="1">
      <alignment horizontal="left" vertical="top" wrapText="1"/>
      <protection locked="0"/>
    </xf>
    <xf numFmtId="0" fontId="30" fillId="0" borderId="0" xfId="0" applyFont="1" applyAlignment="1">
      <alignment horizontal="left" wrapText="1"/>
    </xf>
    <xf numFmtId="0" fontId="30" fillId="16" borderId="0" xfId="0" applyFont="1" applyFill="1" applyAlignment="1">
      <alignment horizontal="left" vertical="center" wrapText="1"/>
    </xf>
    <xf numFmtId="8" fontId="30" fillId="16" borderId="6" xfId="0" applyNumberFormat="1" applyFont="1" applyFill="1" applyBorder="1" applyAlignment="1">
      <alignment horizontal="center"/>
    </xf>
    <xf numFmtId="8" fontId="30" fillId="10" borderId="2" xfId="0" applyNumberFormat="1" applyFont="1" applyFill="1" applyBorder="1" applyAlignment="1" applyProtection="1">
      <alignment horizontal="center"/>
      <protection locked="0"/>
    </xf>
    <xf numFmtId="0" fontId="33" fillId="0" borderId="0" xfId="0" applyFont="1" applyAlignment="1">
      <alignment horizontal="left" wrapText="1"/>
    </xf>
    <xf numFmtId="0" fontId="30" fillId="16" borderId="0" xfId="0" applyFont="1" applyFill="1" applyAlignment="1">
      <alignment horizontal="left" wrapText="1" indent="1"/>
    </xf>
    <xf numFmtId="0" fontId="30" fillId="16" borderId="0" xfId="0" applyFont="1" applyFill="1" applyAlignment="1">
      <alignment horizontal="left" wrapText="1" indent="2"/>
    </xf>
    <xf numFmtId="0" fontId="30" fillId="16" borderId="0" xfId="0" quotePrefix="1" applyFont="1" applyFill="1" applyAlignment="1">
      <alignment horizontal="left" wrapText="1" indent="2"/>
    </xf>
    <xf numFmtId="0" fontId="30" fillId="16" borderId="0" xfId="0" applyFont="1" applyFill="1" applyAlignment="1">
      <alignment horizontal="left" wrapText="1" indent="3"/>
    </xf>
    <xf numFmtId="0" fontId="33" fillId="16" borderId="0" xfId="0" applyFont="1" applyFill="1" applyAlignment="1">
      <alignment horizontal="left" wrapText="1"/>
    </xf>
    <xf numFmtId="0" fontId="36" fillId="16" borderId="0" xfId="0" applyFont="1" applyFill="1" applyAlignment="1">
      <alignment horizontal="center" wrapText="1"/>
    </xf>
    <xf numFmtId="0" fontId="127" fillId="0" borderId="0" xfId="0" applyFont="1" applyAlignment="1">
      <alignment horizontal="center"/>
    </xf>
    <xf numFmtId="0" fontId="70" fillId="22" borderId="22" xfId="0" applyFont="1" applyFill="1" applyBorder="1" applyAlignment="1">
      <alignment horizontal="center" vertical="center"/>
    </xf>
    <xf numFmtId="0" fontId="70" fillId="22" borderId="5" xfId="0" applyFont="1" applyFill="1" applyBorder="1" applyAlignment="1">
      <alignment horizontal="center" vertical="center"/>
    </xf>
    <xf numFmtId="0" fontId="70" fillId="22" borderId="10" xfId="0" applyFont="1" applyFill="1" applyBorder="1" applyAlignment="1">
      <alignment horizontal="center" vertical="center"/>
    </xf>
    <xf numFmtId="0" fontId="30" fillId="10" borderId="2" xfId="0" applyFont="1" applyFill="1" applyBorder="1" applyAlignment="1" applyProtection="1">
      <alignment horizontal="left"/>
      <protection locked="0"/>
    </xf>
    <xf numFmtId="0" fontId="138" fillId="16" borderId="22" xfId="0" applyFont="1" applyFill="1" applyBorder="1" applyAlignment="1">
      <alignment horizontal="center"/>
    </xf>
    <xf numFmtId="0" fontId="138" fillId="16" borderId="5" xfId="0" applyFont="1" applyFill="1" applyBorder="1" applyAlignment="1">
      <alignment horizontal="center"/>
    </xf>
    <xf numFmtId="0" fontId="138" fillId="16" borderId="10" xfId="0" applyFont="1" applyFill="1" applyBorder="1" applyAlignment="1">
      <alignment horizontal="center"/>
    </xf>
    <xf numFmtId="0" fontId="30" fillId="10" borderId="5" xfId="0" applyFont="1" applyFill="1" applyBorder="1" applyAlignment="1" applyProtection="1">
      <alignment horizontal="left"/>
      <protection locked="0"/>
    </xf>
    <xf numFmtId="0" fontId="30" fillId="10" borderId="6" xfId="0" applyFont="1" applyFill="1" applyBorder="1" applyAlignment="1" applyProtection="1">
      <alignment horizontal="center"/>
      <protection locked="0"/>
    </xf>
    <xf numFmtId="0" fontId="34" fillId="0" borderId="0" xfId="0" applyFont="1" applyAlignment="1">
      <alignment horizontal="left" wrapText="1"/>
    </xf>
    <xf numFmtId="0" fontId="34" fillId="0" borderId="0" xfId="0" applyFont="1" applyAlignment="1">
      <alignment horizontal="left" vertical="top" wrapText="1"/>
    </xf>
    <xf numFmtId="0" fontId="70" fillId="14" borderId="0" xfId="0" applyFont="1" applyFill="1" applyAlignment="1">
      <alignment horizontal="center" vertical="center" wrapText="1"/>
    </xf>
    <xf numFmtId="10" fontId="30" fillId="10" borderId="2" xfId="0" applyNumberFormat="1" applyFont="1" applyFill="1" applyBorder="1" applyAlignment="1" applyProtection="1">
      <alignment horizontal="left"/>
      <protection locked="0"/>
    </xf>
    <xf numFmtId="0" fontId="30" fillId="16" borderId="0" xfId="0" applyFont="1" applyFill="1" applyAlignment="1">
      <alignment horizontal="left"/>
    </xf>
    <xf numFmtId="0" fontId="27" fillId="0" borderId="0" xfId="0" applyFont="1" applyAlignment="1">
      <alignment horizontal="center" wrapText="1"/>
    </xf>
    <xf numFmtId="0" fontId="30" fillId="10" borderId="2" xfId="0" applyFont="1" applyFill="1" applyBorder="1" applyAlignment="1">
      <alignment horizontal="left"/>
    </xf>
    <xf numFmtId="0" fontId="53" fillId="16" borderId="13" xfId="0" applyFont="1" applyFill="1" applyBorder="1" applyAlignment="1">
      <alignment horizontal="center"/>
    </xf>
    <xf numFmtId="0" fontId="53" fillId="16" borderId="0" xfId="0" applyFont="1" applyFill="1" applyAlignment="1">
      <alignment horizontal="center"/>
    </xf>
    <xf numFmtId="0" fontId="30" fillId="10" borderId="13" xfId="0" applyFont="1" applyFill="1" applyBorder="1" applyAlignment="1" applyProtection="1">
      <alignment horizontal="left" vertical="top" wrapText="1"/>
      <protection locked="0"/>
    </xf>
    <xf numFmtId="0" fontId="30" fillId="10" borderId="0" xfId="0" applyFont="1" applyFill="1" applyAlignment="1" applyProtection="1">
      <alignment horizontal="left" vertical="top" wrapText="1"/>
      <protection locked="0"/>
    </xf>
    <xf numFmtId="173" fontId="30" fillId="11" borderId="2" xfId="0" applyNumberFormat="1" applyFont="1" applyFill="1" applyBorder="1" applyAlignment="1" applyProtection="1">
      <alignment horizontal="center"/>
      <protection locked="0"/>
    </xf>
    <xf numFmtId="0" fontId="30" fillId="16" borderId="0" xfId="0" applyFont="1" applyFill="1" applyAlignment="1">
      <alignment horizontal="center" wrapText="1"/>
    </xf>
    <xf numFmtId="0" fontId="4" fillId="9" borderId="17" xfId="0" applyFont="1" applyFill="1" applyBorder="1" applyAlignment="1">
      <alignment horizontal="left" vertical="center" wrapText="1"/>
    </xf>
    <xf numFmtId="0" fontId="0" fillId="9" borderId="18" xfId="0" applyFill="1" applyBorder="1" applyAlignment="1">
      <alignment horizontal="left" vertical="center"/>
    </xf>
    <xf numFmtId="0" fontId="0" fillId="9" borderId="16" xfId="0" applyFill="1" applyBorder="1" applyAlignment="1">
      <alignment horizontal="left" vertical="center"/>
    </xf>
    <xf numFmtId="0" fontId="69" fillId="16" borderId="0" xfId="0" applyFont="1" applyFill="1" applyAlignment="1">
      <alignment horizontal="right" wrapText="1"/>
    </xf>
    <xf numFmtId="0" fontId="11" fillId="35" borderId="0" xfId="0" applyFont="1" applyFill="1" applyAlignment="1">
      <alignment horizontal="center"/>
    </xf>
    <xf numFmtId="0" fontId="150" fillId="16" borderId="0" xfId="0" applyFont="1" applyFill="1" applyAlignment="1">
      <alignment horizontal="center" vertical="center" wrapText="1"/>
    </xf>
    <xf numFmtId="0" fontId="0" fillId="10" borderId="0" xfId="0" applyFill="1" applyAlignment="1" applyProtection="1">
      <alignment horizontal="left"/>
      <protection locked="0"/>
    </xf>
    <xf numFmtId="0" fontId="69" fillId="21" borderId="0" xfId="0" applyFont="1" applyFill="1" applyAlignment="1">
      <alignment horizontal="left" wrapText="1"/>
    </xf>
    <xf numFmtId="0" fontId="30" fillId="13" borderId="0" xfId="0" applyFont="1" applyFill="1" applyAlignment="1" applyProtection="1">
      <alignment horizontal="left" vertical="top" wrapText="1"/>
      <protection locked="0"/>
    </xf>
    <xf numFmtId="0" fontId="70" fillId="21" borderId="5" xfId="0" applyFont="1" applyFill="1" applyBorder="1" applyAlignment="1">
      <alignment horizontal="center" vertical="center"/>
    </xf>
    <xf numFmtId="0" fontId="30" fillId="13" borderId="2" xfId="0" applyFont="1" applyFill="1" applyBorder="1" applyAlignment="1" applyProtection="1">
      <alignment horizontal="left"/>
      <protection locked="0"/>
    </xf>
    <xf numFmtId="0" fontId="36" fillId="16" borderId="18" xfId="0" applyFont="1" applyFill="1" applyBorder="1" applyAlignment="1">
      <alignment horizontal="center" wrapText="1"/>
    </xf>
    <xf numFmtId="0" fontId="52" fillId="19" borderId="23" xfId="0" applyFont="1" applyFill="1" applyBorder="1" applyAlignment="1">
      <alignment horizontal="center"/>
    </xf>
    <xf numFmtId="0" fontId="52" fillId="19" borderId="24" xfId="0" applyFont="1" applyFill="1" applyBorder="1" applyAlignment="1">
      <alignment horizontal="center"/>
    </xf>
    <xf numFmtId="0" fontId="52" fillId="19" borderId="25" xfId="0" applyFont="1" applyFill="1" applyBorder="1" applyAlignment="1">
      <alignment horizontal="center"/>
    </xf>
    <xf numFmtId="0" fontId="69" fillId="16" borderId="1" xfId="0" applyFont="1" applyFill="1" applyBorder="1" applyAlignment="1">
      <alignment horizontal="left" wrapText="1"/>
    </xf>
    <xf numFmtId="0" fontId="30" fillId="11" borderId="18" xfId="0" applyFont="1" applyFill="1" applyBorder="1" applyAlignment="1">
      <alignment horizontal="left"/>
    </xf>
    <xf numFmtId="0" fontId="30" fillId="11" borderId="2" xfId="0" applyFont="1" applyFill="1" applyBorder="1" applyAlignment="1">
      <alignment horizontal="left"/>
    </xf>
    <xf numFmtId="0" fontId="75" fillId="16" borderId="0" xfId="0" applyFont="1" applyFill="1" applyAlignment="1">
      <alignment horizontal="left" wrapText="1"/>
    </xf>
    <xf numFmtId="0" fontId="75" fillId="16" borderId="14" xfId="0" applyFont="1" applyFill="1" applyBorder="1" applyAlignment="1">
      <alignment horizontal="left" wrapText="1"/>
    </xf>
    <xf numFmtId="0" fontId="75" fillId="16" borderId="18" xfId="0" applyFont="1" applyFill="1" applyBorder="1" applyAlignment="1">
      <alignment horizontal="left" wrapText="1"/>
    </xf>
    <xf numFmtId="0" fontId="75" fillId="16" borderId="16" xfId="0" applyFont="1" applyFill="1" applyBorder="1" applyAlignment="1">
      <alignment horizontal="left" wrapText="1"/>
    </xf>
    <xf numFmtId="0" fontId="191" fillId="16" borderId="22" xfId="0" applyFont="1" applyFill="1" applyBorder="1" applyAlignment="1">
      <alignment horizontal="center" vertical="center" wrapText="1"/>
    </xf>
    <xf numFmtId="0" fontId="191" fillId="16" borderId="5" xfId="0" applyFont="1" applyFill="1" applyBorder="1" applyAlignment="1">
      <alignment horizontal="center" vertical="center" wrapText="1"/>
    </xf>
    <xf numFmtId="0" fontId="191" fillId="16" borderId="10" xfId="0" applyFont="1" applyFill="1" applyBorder="1" applyAlignment="1">
      <alignment horizontal="center" vertical="center" wrapText="1"/>
    </xf>
    <xf numFmtId="0" fontId="30" fillId="13" borderId="13" xfId="0" applyFont="1" applyFill="1" applyBorder="1" applyAlignment="1" applyProtection="1">
      <alignment horizontal="left" vertical="top" wrapText="1"/>
      <protection locked="0"/>
    </xf>
    <xf numFmtId="0" fontId="53" fillId="16" borderId="0" xfId="0" applyFont="1" applyFill="1" applyAlignment="1">
      <alignment horizontal="left" wrapText="1"/>
    </xf>
    <xf numFmtId="0" fontId="70" fillId="10" borderId="22" xfId="0" applyFont="1" applyFill="1" applyBorder="1" applyAlignment="1">
      <alignment horizontal="center" vertical="center"/>
    </xf>
    <xf numFmtId="0" fontId="70" fillId="10" borderId="5" xfId="0" applyFont="1" applyFill="1" applyBorder="1" applyAlignment="1">
      <alignment horizontal="center" vertical="center"/>
    </xf>
    <xf numFmtId="0" fontId="70" fillId="10" borderId="10" xfId="0" applyFont="1" applyFill="1" applyBorder="1" applyAlignment="1">
      <alignment horizontal="center" vertical="center"/>
    </xf>
    <xf numFmtId="172" fontId="59" fillId="11" borderId="22" xfId="3" applyNumberFormat="1" applyFont="1" applyFill="1" applyBorder="1" applyAlignment="1">
      <alignment horizontal="right" vertical="center"/>
    </xf>
    <xf numFmtId="172" fontId="59" fillId="11" borderId="5" xfId="3" applyNumberFormat="1" applyFont="1" applyFill="1" applyBorder="1" applyAlignment="1">
      <alignment horizontal="right" vertical="center"/>
    </xf>
    <xf numFmtId="172" fontId="59" fillId="11" borderId="10" xfId="3" applyNumberFormat="1" applyFont="1" applyFill="1" applyBorder="1" applyAlignment="1">
      <alignment horizontal="right" vertical="center"/>
    </xf>
    <xf numFmtId="0" fontId="59" fillId="0" borderId="21" xfId="0" applyFont="1" applyBorder="1" applyAlignment="1">
      <alignment horizontal="left" vertical="center" wrapText="1"/>
    </xf>
    <xf numFmtId="0" fontId="59" fillId="0" borderId="6" xfId="0" applyFont="1" applyBorder="1" applyAlignment="1">
      <alignment horizontal="left" vertical="center" wrapText="1"/>
    </xf>
    <xf numFmtId="0" fontId="59" fillId="0" borderId="9" xfId="0" applyFont="1" applyBorder="1" applyAlignment="1">
      <alignment horizontal="left" vertical="center" wrapText="1"/>
    </xf>
    <xf numFmtId="0" fontId="59" fillId="0" borderId="12" xfId="0" applyFont="1" applyBorder="1" applyAlignment="1">
      <alignment horizontal="left" vertical="center" wrapText="1"/>
    </xf>
    <xf numFmtId="0" fontId="59" fillId="0" borderId="0" xfId="0" applyFont="1" applyAlignment="1">
      <alignment horizontal="left" vertical="center" wrapText="1"/>
    </xf>
    <xf numFmtId="0" fontId="59" fillId="0" borderId="15" xfId="0" applyFont="1" applyBorder="1" applyAlignment="1">
      <alignment horizontal="left" vertical="center" wrapText="1"/>
    </xf>
    <xf numFmtId="0" fontId="59" fillId="0" borderId="19" xfId="0" applyFont="1" applyBorder="1" applyAlignment="1">
      <alignment horizontal="left" vertical="center" wrapText="1"/>
    </xf>
    <xf numFmtId="0" fontId="59" fillId="0" borderId="2" xfId="0" applyFont="1" applyBorder="1" applyAlignment="1">
      <alignment horizontal="left" vertical="center" wrapText="1"/>
    </xf>
    <xf numFmtId="0" fontId="59" fillId="0" borderId="20" xfId="0" applyFont="1" applyBorder="1" applyAlignment="1">
      <alignment horizontal="left" vertical="center" wrapText="1"/>
    </xf>
    <xf numFmtId="172" fontId="59" fillId="11" borderId="2" xfId="3" applyNumberFormat="1" applyFont="1" applyFill="1" applyBorder="1" applyAlignment="1">
      <alignment horizontal="center" vertical="center"/>
    </xf>
    <xf numFmtId="0" fontId="59" fillId="0" borderId="0" xfId="0" applyFont="1" applyAlignment="1">
      <alignment horizontal="left" wrapText="1"/>
    </xf>
    <xf numFmtId="0" fontId="79" fillId="11" borderId="0" xfId="5" applyFont="1" applyFill="1" applyAlignment="1">
      <alignment horizontal="left" vertical="top"/>
    </xf>
    <xf numFmtId="0" fontId="56" fillId="21" borderId="6" xfId="0" applyFont="1" applyFill="1" applyBorder="1" applyAlignment="1">
      <alignment horizontal="left" vertical="center" wrapText="1"/>
    </xf>
    <xf numFmtId="0" fontId="56" fillId="21" borderId="9" xfId="0" applyFont="1" applyFill="1" applyBorder="1" applyAlignment="1">
      <alignment horizontal="left" vertical="center" wrapText="1"/>
    </xf>
    <xf numFmtId="0" fontId="56" fillId="21" borderId="0" xfId="0" applyFont="1" applyFill="1" applyAlignment="1">
      <alignment horizontal="left" vertical="center" wrapText="1"/>
    </xf>
    <xf numFmtId="0" fontId="56" fillId="21" borderId="15" xfId="0" applyFont="1" applyFill="1" applyBorder="1" applyAlignment="1">
      <alignment horizontal="left" vertical="center" wrapText="1"/>
    </xf>
    <xf numFmtId="0" fontId="56" fillId="21" borderId="21" xfId="0" applyFont="1" applyFill="1" applyBorder="1" applyAlignment="1">
      <alignment horizontal="center" vertical="center"/>
    </xf>
    <xf numFmtId="0" fontId="56" fillId="21" borderId="6" xfId="0" applyFont="1" applyFill="1" applyBorder="1" applyAlignment="1">
      <alignment horizontal="center" vertical="center"/>
    </xf>
    <xf numFmtId="0" fontId="56" fillId="21" borderId="9" xfId="0" applyFont="1" applyFill="1" applyBorder="1" applyAlignment="1">
      <alignment horizontal="center" vertical="center"/>
    </xf>
    <xf numFmtId="0" fontId="59" fillId="38" borderId="12" xfId="0" applyFont="1" applyFill="1" applyBorder="1" applyAlignment="1" applyProtection="1">
      <alignment horizontal="center" vertical="center"/>
      <protection locked="0"/>
    </xf>
    <xf numFmtId="0" fontId="59" fillId="38" borderId="0" xfId="0" applyFont="1" applyFill="1" applyAlignment="1" applyProtection="1">
      <alignment horizontal="center" vertical="center"/>
      <protection locked="0"/>
    </xf>
    <xf numFmtId="0" fontId="59" fillId="38" borderId="15" xfId="0" applyFont="1" applyFill="1" applyBorder="1" applyAlignment="1" applyProtection="1">
      <alignment horizontal="center" vertical="center"/>
      <protection locked="0"/>
    </xf>
    <xf numFmtId="0" fontId="59" fillId="38" borderId="19" xfId="0" applyFont="1" applyFill="1" applyBorder="1" applyAlignment="1" applyProtection="1">
      <alignment horizontal="center" vertical="center"/>
      <protection locked="0"/>
    </xf>
    <xf numFmtId="0" fontId="59" fillId="38" borderId="2" xfId="0" applyFont="1" applyFill="1" applyBorder="1" applyAlignment="1" applyProtection="1">
      <alignment horizontal="center" vertical="center"/>
      <protection locked="0"/>
    </xf>
    <xf numFmtId="0" fontId="59" fillId="38" borderId="20" xfId="0" applyFont="1" applyFill="1" applyBorder="1" applyAlignment="1" applyProtection="1">
      <alignment horizontal="center" vertical="center"/>
      <protection locked="0"/>
    </xf>
    <xf numFmtId="0" fontId="82" fillId="11" borderId="5" xfId="0" applyFont="1" applyFill="1" applyBorder="1" applyAlignment="1">
      <alignment horizontal="center" vertical="center"/>
    </xf>
    <xf numFmtId="0" fontId="82" fillId="11" borderId="10" xfId="0" applyFont="1" applyFill="1" applyBorder="1" applyAlignment="1">
      <alignment horizontal="center" vertical="center"/>
    </xf>
    <xf numFmtId="0" fontId="85" fillId="0" borderId="22" xfId="0" applyFont="1" applyBorder="1" applyAlignment="1">
      <alignment horizontal="left" vertical="center" wrapText="1"/>
    </xf>
    <xf numFmtId="0" fontId="85" fillId="0" borderId="5" xfId="0" applyFont="1" applyBorder="1" applyAlignment="1">
      <alignment horizontal="left" vertical="center" wrapText="1"/>
    </xf>
    <xf numFmtId="0" fontId="85" fillId="0" borderId="10" xfId="0" applyFont="1" applyBorder="1" applyAlignment="1">
      <alignment horizontal="left" vertical="center" wrapText="1"/>
    </xf>
    <xf numFmtId="172" fontId="59" fillId="38" borderId="5" xfId="0" applyNumberFormat="1" applyFont="1" applyFill="1" applyBorder="1" applyAlignment="1" applyProtection="1">
      <alignment horizontal="center" vertical="center"/>
      <protection locked="0"/>
    </xf>
    <xf numFmtId="172" fontId="59" fillId="38" borderId="10" xfId="0" applyNumberFormat="1" applyFont="1" applyFill="1" applyBorder="1" applyAlignment="1" applyProtection="1">
      <alignment horizontal="center" vertical="center"/>
      <protection locked="0"/>
    </xf>
    <xf numFmtId="0" fontId="82" fillId="31" borderId="0" xfId="0" applyFont="1" applyFill="1" applyAlignment="1" applyProtection="1">
      <alignment horizontal="left" vertical="top" wrapText="1"/>
      <protection locked="0"/>
    </xf>
    <xf numFmtId="0" fontId="59" fillId="0" borderId="22" xfId="0" applyFont="1" applyBorder="1" applyAlignment="1">
      <alignment horizontal="left" vertical="center"/>
    </xf>
    <xf numFmtId="0" fontId="59" fillId="0" borderId="5" xfId="0" applyFont="1" applyBorder="1" applyAlignment="1">
      <alignment horizontal="left" vertical="center"/>
    </xf>
    <xf numFmtId="0" fontId="59" fillId="0" borderId="10" xfId="0" applyFont="1" applyBorder="1" applyAlignment="1">
      <alignment horizontal="left" vertical="center"/>
    </xf>
    <xf numFmtId="0" fontId="56" fillId="0" borderId="22" xfId="0" applyFont="1" applyBorder="1" applyAlignment="1">
      <alignment horizontal="left" vertical="center" wrapText="1"/>
    </xf>
    <xf numFmtId="0" fontId="56" fillId="0" borderId="5" xfId="0" applyFont="1" applyBorder="1" applyAlignment="1">
      <alignment horizontal="left" vertical="center" wrapText="1"/>
    </xf>
    <xf numFmtId="0" fontId="56" fillId="0" borderId="10" xfId="0" applyFont="1" applyBorder="1" applyAlignment="1">
      <alignment horizontal="left" vertical="center" wrapText="1"/>
    </xf>
    <xf numFmtId="0" fontId="56" fillId="0" borderId="22" xfId="0" applyFont="1" applyBorder="1" applyAlignment="1">
      <alignment horizontal="left"/>
    </xf>
    <xf numFmtId="0" fontId="56" fillId="0" borderId="5" xfId="0" applyFont="1" applyBorder="1" applyAlignment="1">
      <alignment horizontal="left"/>
    </xf>
    <xf numFmtId="0" fontId="56" fillId="0" borderId="10" xfId="0" applyFont="1" applyBorder="1" applyAlignment="1">
      <alignment horizontal="left"/>
    </xf>
    <xf numFmtId="172" fontId="59" fillId="39" borderId="5" xfId="0" applyNumberFormat="1" applyFont="1" applyFill="1" applyBorder="1" applyAlignment="1">
      <alignment horizontal="center"/>
    </xf>
    <xf numFmtId="0" fontId="59" fillId="39" borderId="5" xfId="0" applyFont="1" applyFill="1" applyBorder="1" applyAlignment="1">
      <alignment horizontal="center"/>
    </xf>
    <xf numFmtId="0" fontId="59" fillId="39" borderId="10" xfId="0" applyFont="1" applyFill="1" applyBorder="1" applyAlignment="1">
      <alignment horizontal="center"/>
    </xf>
    <xf numFmtId="172" fontId="59" fillId="11" borderId="5" xfId="0" applyNumberFormat="1" applyFont="1" applyFill="1" applyBorder="1" applyAlignment="1">
      <alignment horizontal="center"/>
    </xf>
    <xf numFmtId="0" fontId="59" fillId="11" borderId="5" xfId="0" applyFont="1" applyFill="1" applyBorder="1" applyAlignment="1">
      <alignment horizontal="center"/>
    </xf>
    <xf numFmtId="0" fontId="59" fillId="0" borderId="11" xfId="0" applyFont="1" applyBorder="1" applyAlignment="1">
      <alignment horizontal="left" vertical="center" wrapText="1"/>
    </xf>
    <xf numFmtId="0" fontId="59" fillId="0" borderId="106" xfId="0" applyFont="1" applyBorder="1" applyAlignment="1">
      <alignment horizontal="left" vertical="center" wrapText="1"/>
    </xf>
    <xf numFmtId="0" fontId="59" fillId="0" borderId="29" xfId="0" applyFont="1" applyBorder="1" applyAlignment="1">
      <alignment horizontal="left" vertical="center" wrapText="1"/>
    </xf>
    <xf numFmtId="0" fontId="82" fillId="0" borderId="0" xfId="0" applyFont="1" applyAlignment="1">
      <alignment horizontal="left" wrapText="1"/>
    </xf>
    <xf numFmtId="0" fontId="56" fillId="0" borderId="22"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10" xfId="0" applyFont="1" applyBorder="1" applyAlignment="1">
      <alignment horizontal="center" vertical="center" wrapText="1"/>
    </xf>
    <xf numFmtId="0" fontId="56" fillId="0" borderId="5" xfId="0" applyFont="1" applyBorder="1" applyAlignment="1">
      <alignment horizontal="center" vertical="center"/>
    </xf>
    <xf numFmtId="0" fontId="89" fillId="16" borderId="22" xfId="5" applyFont="1" applyFill="1" applyBorder="1" applyAlignment="1">
      <alignment horizontal="center" vertical="top" wrapText="1"/>
    </xf>
    <xf numFmtId="0" fontId="89" fillId="16" borderId="5" xfId="5" applyFont="1" applyFill="1" applyBorder="1" applyAlignment="1">
      <alignment horizontal="center" vertical="top" wrapText="1"/>
    </xf>
    <xf numFmtId="0" fontId="89" fillId="16" borderId="5" xfId="5" applyFont="1" applyFill="1" applyBorder="1" applyAlignment="1">
      <alignment horizontal="center" vertical="top"/>
    </xf>
    <xf numFmtId="0" fontId="89" fillId="16" borderId="10" xfId="5" applyFont="1" applyFill="1" applyBorder="1" applyAlignment="1">
      <alignment horizontal="center" vertical="top"/>
    </xf>
    <xf numFmtId="0" fontId="56" fillId="0" borderId="22" xfId="0" applyFont="1" applyBorder="1" applyAlignment="1">
      <alignment horizontal="left" vertical="center"/>
    </xf>
    <xf numFmtId="0" fontId="56" fillId="0" borderId="5" xfId="0" applyFont="1" applyBorder="1" applyAlignment="1">
      <alignment horizontal="left" vertical="center"/>
    </xf>
    <xf numFmtId="0" fontId="56" fillId="0" borderId="10" xfId="0" applyFont="1" applyBorder="1" applyAlignment="1">
      <alignment horizontal="left" vertical="center"/>
    </xf>
    <xf numFmtId="172" fontId="59" fillId="11" borderId="5" xfId="3" applyNumberFormat="1" applyFont="1" applyFill="1" applyBorder="1" applyAlignment="1">
      <alignment horizontal="left" vertical="center"/>
    </xf>
    <xf numFmtId="172" fontId="59" fillId="11" borderId="10" xfId="3" applyNumberFormat="1" applyFont="1" applyFill="1" applyBorder="1" applyAlignment="1">
      <alignment horizontal="left" vertical="center"/>
    </xf>
    <xf numFmtId="0" fontId="59" fillId="38" borderId="5" xfId="0" applyFont="1" applyFill="1" applyBorder="1" applyAlignment="1" applyProtection="1">
      <alignment horizontal="center"/>
      <protection locked="0"/>
    </xf>
    <xf numFmtId="0" fontId="61" fillId="11" borderId="5" xfId="0" applyFont="1" applyFill="1" applyBorder="1" applyAlignment="1">
      <alignment horizontal="center" vertical="center"/>
    </xf>
    <xf numFmtId="0" fontId="61" fillId="11" borderId="10" xfId="0" applyFont="1" applyFill="1" applyBorder="1" applyAlignment="1">
      <alignment horizontal="center" vertical="center"/>
    </xf>
    <xf numFmtId="0" fontId="56" fillId="35" borderId="22" xfId="0" applyFont="1" applyFill="1" applyBorder="1" applyAlignment="1">
      <alignment horizontal="center" vertical="center" wrapText="1"/>
    </xf>
    <xf numFmtId="0" fontId="56" fillId="35" borderId="5" xfId="0" applyFont="1" applyFill="1" applyBorder="1" applyAlignment="1">
      <alignment horizontal="center" vertical="center" wrapText="1"/>
    </xf>
    <xf numFmtId="0" fontId="56" fillId="35" borderId="10" xfId="0" applyFont="1" applyFill="1" applyBorder="1" applyAlignment="1">
      <alignment horizontal="center" vertical="center" wrapText="1"/>
    </xf>
    <xf numFmtId="0" fontId="56" fillId="21" borderId="11" xfId="0" applyFont="1" applyFill="1" applyBorder="1" applyAlignment="1">
      <alignment horizontal="left" vertical="center"/>
    </xf>
    <xf numFmtId="0" fontId="56" fillId="21" borderId="106" xfId="0" applyFont="1" applyFill="1" applyBorder="1" applyAlignment="1">
      <alignment horizontal="left" vertical="center"/>
    </xf>
    <xf numFmtId="0" fontId="56" fillId="21" borderId="29" xfId="0" applyFont="1" applyFill="1" applyBorder="1" applyAlignment="1">
      <alignment horizontal="left" vertical="center"/>
    </xf>
    <xf numFmtId="0" fontId="59" fillId="0" borderId="0" xfId="5" applyFont="1" applyAlignment="1">
      <alignment horizontal="left" vertical="top" wrapText="1"/>
    </xf>
    <xf numFmtId="0" fontId="147" fillId="0" borderId="6" xfId="0" applyFont="1" applyBorder="1" applyAlignment="1">
      <alignment horizontal="center"/>
    </xf>
    <xf numFmtId="0" fontId="99" fillId="16" borderId="0" xfId="0" applyFont="1" applyFill="1" applyAlignment="1">
      <alignment horizontal="center" wrapText="1"/>
    </xf>
    <xf numFmtId="0" fontId="30" fillId="10" borderId="0" xfId="0" applyFont="1" applyFill="1" applyAlignment="1" applyProtection="1">
      <alignment horizontal="left" wrapText="1"/>
      <protection locked="0"/>
    </xf>
    <xf numFmtId="0" fontId="78" fillId="16" borderId="0" xfId="0" applyFont="1" applyFill="1" applyAlignment="1">
      <alignment horizontal="center" wrapText="1"/>
    </xf>
    <xf numFmtId="0" fontId="57" fillId="16" borderId="0" xfId="0" applyFont="1" applyFill="1" applyAlignment="1">
      <alignment horizontal="left" vertical="top" wrapText="1"/>
    </xf>
    <xf numFmtId="0" fontId="59" fillId="10" borderId="0" xfId="0" applyFont="1" applyFill="1" applyAlignment="1" applyProtection="1">
      <alignment horizontal="left"/>
      <protection locked="0"/>
    </xf>
    <xf numFmtId="0" fontId="82" fillId="16" borderId="0" xfId="0" applyFont="1" applyFill="1" applyAlignment="1">
      <alignment horizontal="left" wrapText="1"/>
    </xf>
    <xf numFmtId="0" fontId="59" fillId="16" borderId="0" xfId="0" applyFont="1" applyFill="1" applyAlignment="1">
      <alignment horizontal="left" vertical="top" wrapText="1"/>
    </xf>
    <xf numFmtId="0" fontId="59" fillId="16" borderId="15" xfId="0" applyFont="1" applyFill="1" applyBorder="1" applyAlignment="1">
      <alignment horizontal="left" vertical="top" wrapText="1"/>
    </xf>
    <xf numFmtId="0" fontId="59" fillId="16" borderId="2" xfId="0" applyFont="1" applyFill="1" applyBorder="1" applyAlignment="1">
      <alignment horizontal="left" vertical="top" wrapText="1"/>
    </xf>
    <xf numFmtId="0" fontId="59" fillId="16" borderId="20" xfId="0" applyFont="1" applyFill="1" applyBorder="1" applyAlignment="1">
      <alignment horizontal="left" vertical="top" wrapText="1"/>
    </xf>
    <xf numFmtId="0" fontId="190" fillId="16" borderId="21" xfId="0" applyFont="1" applyFill="1" applyBorder="1" applyAlignment="1">
      <alignment horizontal="center"/>
    </xf>
    <xf numFmtId="0" fontId="190" fillId="16" borderId="6" xfId="0" applyFont="1" applyFill="1" applyBorder="1" applyAlignment="1">
      <alignment horizontal="center"/>
    </xf>
    <xf numFmtId="0" fontId="190" fillId="16" borderId="9" xfId="0" applyFont="1" applyFill="1" applyBorder="1" applyAlignment="1">
      <alignment horizontal="center"/>
    </xf>
    <xf numFmtId="0" fontId="122" fillId="16" borderId="0" xfId="0" applyFont="1" applyFill="1" applyAlignment="1">
      <alignment horizontal="center"/>
    </xf>
    <xf numFmtId="0" fontId="37" fillId="10" borderId="0" xfId="3" applyNumberFormat="1" applyFont="1" applyFill="1" applyAlignment="1" applyProtection="1">
      <alignment horizontal="left"/>
      <protection locked="0"/>
    </xf>
    <xf numFmtId="44" fontId="37" fillId="10" borderId="0" xfId="3" applyFont="1" applyFill="1" applyAlignment="1" applyProtection="1">
      <alignment horizontal="left"/>
      <protection locked="0"/>
    </xf>
    <xf numFmtId="0" fontId="55" fillId="16" borderId="0" xfId="0" applyFont="1" applyFill="1" applyAlignment="1">
      <alignment horizontal="center"/>
    </xf>
    <xf numFmtId="0" fontId="59" fillId="16" borderId="0" xfId="0" applyFont="1" applyFill="1" applyAlignment="1">
      <alignment horizontal="center"/>
    </xf>
    <xf numFmtId="0" fontId="33" fillId="16" borderId="22" xfId="0" applyFont="1" applyFill="1" applyBorder="1" applyAlignment="1">
      <alignment horizontal="right"/>
    </xf>
    <xf numFmtId="0" fontId="33" fillId="16" borderId="5" xfId="0" applyFont="1" applyFill="1" applyBorder="1" applyAlignment="1">
      <alignment horizontal="right"/>
    </xf>
    <xf numFmtId="0" fontId="33" fillId="10" borderId="5" xfId="0" applyFont="1" applyFill="1" applyBorder="1" applyAlignment="1" applyProtection="1">
      <alignment horizontal="left"/>
      <protection locked="0"/>
    </xf>
    <xf numFmtId="0" fontId="33" fillId="10" borderId="10" xfId="0" applyFont="1" applyFill="1" applyBorder="1" applyAlignment="1" applyProtection="1">
      <alignment horizontal="left"/>
      <protection locked="0"/>
    </xf>
    <xf numFmtId="0" fontId="59" fillId="16" borderId="0" xfId="0" applyFont="1" applyFill="1" applyAlignment="1">
      <alignment horizontal="left" wrapText="1" indent="1"/>
    </xf>
    <xf numFmtId="0" fontId="57" fillId="16" borderId="0" xfId="0" applyFont="1" applyFill="1" applyAlignment="1">
      <alignment horizontal="center"/>
    </xf>
    <xf numFmtId="0" fontId="57" fillId="16" borderId="0" xfId="0" applyFont="1" applyFill="1" applyAlignment="1">
      <alignment horizontal="center" wrapText="1"/>
    </xf>
    <xf numFmtId="0" fontId="73" fillId="16" borderId="0" xfId="0" applyFont="1" applyFill="1" applyAlignment="1">
      <alignment horizontal="center"/>
    </xf>
    <xf numFmtId="0" fontId="73" fillId="16" borderId="6" xfId="0" applyFont="1" applyFill="1" applyBorder="1" applyAlignment="1">
      <alignment horizontal="center"/>
    </xf>
    <xf numFmtId="0" fontId="4" fillId="16" borderId="0" xfId="0" applyFont="1" applyFill="1" applyAlignment="1">
      <alignment horizontal="left" wrapText="1"/>
    </xf>
    <xf numFmtId="0" fontId="0" fillId="16" borderId="0" xfId="0" applyFill="1" applyAlignment="1">
      <alignment horizontal="left" wrapText="1"/>
    </xf>
    <xf numFmtId="0" fontId="0" fillId="16" borderId="0" xfId="0" applyFill="1" applyAlignment="1">
      <alignment horizontal="center"/>
    </xf>
    <xf numFmtId="0" fontId="73" fillId="16" borderId="2" xfId="0" applyFont="1" applyFill="1" applyBorder="1" applyAlignment="1">
      <alignment horizontal="center"/>
    </xf>
    <xf numFmtId="0" fontId="58" fillId="16" borderId="0" xfId="0" applyFont="1" applyFill="1" applyAlignment="1">
      <alignment horizontal="center"/>
    </xf>
    <xf numFmtId="0" fontId="58" fillId="16" borderId="0" xfId="0" applyFont="1" applyFill="1" applyAlignment="1">
      <alignment horizontal="center" wrapText="1"/>
    </xf>
    <xf numFmtId="44" fontId="30" fillId="21" borderId="22" xfId="0" applyNumberFormat="1" applyFont="1" applyFill="1" applyBorder="1" applyAlignment="1">
      <alignment horizontal="right" indent="1"/>
    </xf>
    <xf numFmtId="44" fontId="30" fillId="21" borderId="5" xfId="0" applyNumberFormat="1" applyFont="1" applyFill="1" applyBorder="1" applyAlignment="1">
      <alignment horizontal="right" indent="1"/>
    </xf>
    <xf numFmtId="44" fontId="30" fillId="21" borderId="10" xfId="0" applyNumberFormat="1" applyFont="1" applyFill="1" applyBorder="1" applyAlignment="1">
      <alignment horizontal="right" indent="1"/>
    </xf>
    <xf numFmtId="0" fontId="107" fillId="13" borderId="0" xfId="6" applyFont="1" applyFill="1" applyAlignment="1">
      <alignment horizontal="center" vertical="center"/>
    </xf>
    <xf numFmtId="0" fontId="34" fillId="16" borderId="0" xfId="6" applyFont="1" applyFill="1" applyAlignment="1">
      <alignment horizontal="left" vertical="center" wrapText="1"/>
    </xf>
    <xf numFmtId="0" fontId="30" fillId="16" borderId="0" xfId="6" applyFont="1" applyFill="1" applyAlignment="1">
      <alignment horizontal="left" wrapText="1"/>
    </xf>
    <xf numFmtId="0" fontId="125" fillId="0" borderId="0" xfId="6" applyFont="1" applyAlignment="1">
      <alignment horizontal="center"/>
    </xf>
    <xf numFmtId="0" fontId="126" fillId="0" borderId="0" xfId="6" applyFont="1" applyAlignment="1">
      <alignment horizontal="center"/>
    </xf>
  </cellXfs>
  <cellStyles count="17">
    <cellStyle name="Comma" xfId="1" builtinId="3"/>
    <cellStyle name="Comma 2" xfId="4" xr:uid="{00000000-0005-0000-0000-000001000000}"/>
    <cellStyle name="Comma 3" xfId="9" xr:uid="{00000000-0005-0000-0000-000002000000}"/>
    <cellStyle name="Currency" xfId="3" builtinId="4"/>
    <cellStyle name="Currency 2" xfId="7" xr:uid="{00000000-0005-0000-0000-000004000000}"/>
    <cellStyle name="Currency 2 2" xfId="16" xr:uid="{00000000-0005-0000-0000-000005000000}"/>
    <cellStyle name="Currency 3" xfId="12" xr:uid="{00000000-0005-0000-0000-000006000000}"/>
    <cellStyle name="Hyperlink" xfId="10" builtinId="8"/>
    <cellStyle name="Normal" xfId="0" builtinId="0"/>
    <cellStyle name="Normal 2" xfId="5" xr:uid="{00000000-0005-0000-0000-000009000000}"/>
    <cellStyle name="Normal 2 2" xfId="8" xr:uid="{00000000-0005-0000-0000-00000A000000}"/>
    <cellStyle name="Normal 3" xfId="6" xr:uid="{00000000-0005-0000-0000-00000B000000}"/>
    <cellStyle name="Normal 4" xfId="14" xr:uid="{00000000-0005-0000-0000-00000C000000}"/>
    <cellStyle name="Normal 5" xfId="15" xr:uid="{00000000-0005-0000-0000-00000D000000}"/>
    <cellStyle name="Percent" xfId="2" builtinId="5"/>
    <cellStyle name="Percent 2" xfId="11" xr:uid="{00000000-0005-0000-0000-00000F000000}"/>
    <cellStyle name="Percent 3" xfId="13" xr:uid="{00000000-0005-0000-0000-000010000000}"/>
  </cellStyles>
  <dxfs count="208">
    <dxf>
      <font>
        <b/>
        <i val="0"/>
        <color rgb="FF0099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99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009900"/>
      </font>
    </dxf>
    <dxf>
      <font>
        <color rgb="FFFF0000"/>
      </font>
    </dxf>
    <dxf>
      <font>
        <color rgb="FF009900"/>
      </font>
    </dxf>
    <dxf>
      <font>
        <b/>
        <i val="0"/>
        <color rgb="FF009900"/>
      </font>
    </dxf>
    <dxf>
      <font>
        <b/>
        <i val="0"/>
        <color rgb="FFFF0000"/>
      </font>
    </dxf>
    <dxf>
      <font>
        <b/>
        <i val="0"/>
        <color rgb="FFFF0000"/>
      </font>
    </dxf>
    <dxf>
      <fill>
        <patternFill patternType="darkGray"/>
      </fill>
    </dxf>
    <dxf>
      <fill>
        <patternFill patternType="darkGray"/>
      </fill>
    </dxf>
    <dxf>
      <fill>
        <patternFill patternType="darkGray">
          <fgColor theme="1"/>
          <bgColor auto="1"/>
        </patternFill>
      </fill>
    </dxf>
    <dxf>
      <fill>
        <patternFill patternType="darkGray">
          <fgColor auto="1"/>
          <bgColor auto="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00CC00"/>
      </font>
    </dxf>
    <dxf>
      <font>
        <b/>
        <i val="0"/>
        <color rgb="FF00CC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0099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darkGray"/>
      </fill>
    </dxf>
    <dxf>
      <fill>
        <patternFill patternType="darkGray"/>
      </fill>
    </dxf>
    <dxf>
      <fill>
        <patternFill patternType="darkGray"/>
      </fill>
    </dxf>
    <dxf>
      <fill>
        <patternFill patternType="darkGray"/>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ndense val="0"/>
        <extend val="0"/>
        <color indexed="10"/>
      </font>
    </dxf>
    <dxf>
      <font>
        <color rgb="FFFF0000"/>
      </font>
    </dxf>
    <dxf>
      <font>
        <color rgb="FF009900"/>
      </font>
    </dxf>
    <dxf>
      <fill>
        <patternFill>
          <bgColor theme="9" tint="0.79998168889431442"/>
        </patternFill>
      </fill>
    </dxf>
    <dxf>
      <font>
        <b/>
        <i val="0"/>
        <condense val="0"/>
        <extend val="0"/>
        <color indexed="10"/>
      </font>
    </dxf>
    <dxf>
      <font>
        <b/>
        <i val="0"/>
        <color rgb="FFFF0000"/>
      </font>
      <numFmt numFmtId="172" formatCode="&quot;$&quot;#,##0.00"/>
    </dxf>
    <dxf>
      <font>
        <b/>
        <i val="0"/>
        <color rgb="FFFF0000"/>
      </font>
      <numFmt numFmtId="172" formatCode="&quot;$&quot;#,##0.00"/>
    </dxf>
    <dxf>
      <font>
        <b/>
        <i val="0"/>
        <color rgb="FFFF0000"/>
      </font>
      <numFmt numFmtId="172" formatCode="&quot;$&quot;#,##0.00"/>
    </dxf>
    <dxf>
      <font>
        <color theme="4" tint="0.79998168889431442"/>
        <name val="Calibri Light"/>
        <scheme val="none"/>
      </font>
    </dxf>
    <dxf>
      <font>
        <b/>
        <i val="0"/>
        <condense val="0"/>
        <extend val="0"/>
        <color indexed="10"/>
      </font>
    </dxf>
    <dxf>
      <font>
        <b/>
        <i val="0"/>
        <condense val="0"/>
        <extend val="0"/>
        <color indexed="1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strike val="0"/>
        <condense val="0"/>
        <extend val="0"/>
        <color indexed="10"/>
      </font>
    </dxf>
    <dxf>
      <font>
        <b/>
        <i val="0"/>
        <color rgb="FFFF0000"/>
      </font>
    </dxf>
    <dxf>
      <font>
        <b/>
        <i val="0"/>
        <color rgb="FFFF0000"/>
      </font>
    </dxf>
    <dxf>
      <font>
        <b/>
        <i val="0"/>
        <condense val="0"/>
        <extend val="0"/>
        <color indexed="10"/>
      </font>
    </dxf>
  </dxfs>
  <tableStyles count="0" defaultTableStyle="TableStyleMedium9" defaultPivotStyle="PivotStyleLight16"/>
  <colors>
    <mruColors>
      <color rgb="FF2D569F"/>
      <color rgb="FFF99C21"/>
      <color rgb="FF009900"/>
      <color rgb="FFCCECFF"/>
      <color rgb="FFCCCCFF"/>
      <color rgb="FFCCFFFF"/>
      <color rgb="FF00CC99"/>
      <color rgb="FF00FF99"/>
      <color rgb="FFCCFFCC"/>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I$17" lockText="1" noThreeD="1"/>
</file>

<file path=xl/ctrlProps/ctrlProp10.xml><?xml version="1.0" encoding="utf-8"?>
<formControlPr xmlns="http://schemas.microsoft.com/office/spreadsheetml/2009/9/main" objectType="CheckBox" fmlaLink="$I$70" lockText="1" noThreeD="1"/>
</file>

<file path=xl/ctrlProps/ctrlProp11.xml><?xml version="1.0" encoding="utf-8"?>
<formControlPr xmlns="http://schemas.microsoft.com/office/spreadsheetml/2009/9/main" objectType="CheckBox" fmlaLink="$I$84" lockText="1" noThreeD="1"/>
</file>

<file path=xl/ctrlProps/ctrlProp12.xml><?xml version="1.0" encoding="utf-8"?>
<formControlPr xmlns="http://schemas.microsoft.com/office/spreadsheetml/2009/9/main" objectType="CheckBox" fmlaLink="$I$85" lockText="1" noThreeD="1"/>
</file>

<file path=xl/ctrlProps/ctrlProp13.xml><?xml version="1.0" encoding="utf-8"?>
<formControlPr xmlns="http://schemas.microsoft.com/office/spreadsheetml/2009/9/main" objectType="CheckBox" fmlaLink="$I$86" lockText="1" noThreeD="1"/>
</file>

<file path=xl/ctrlProps/ctrlProp14.xml><?xml version="1.0" encoding="utf-8"?>
<formControlPr xmlns="http://schemas.microsoft.com/office/spreadsheetml/2009/9/main" objectType="CheckBox" fmlaLink="$O$29" lockText="1" noThreeD="1"/>
</file>

<file path=xl/ctrlProps/ctrlProp15.xml><?xml version="1.0" encoding="utf-8"?>
<formControlPr xmlns="http://schemas.microsoft.com/office/spreadsheetml/2009/9/main" objectType="CheckBox" fmlaLink="$O$30" lockText="1" noThreeD="1"/>
</file>

<file path=xl/ctrlProps/ctrlProp16.xml><?xml version="1.0" encoding="utf-8"?>
<formControlPr xmlns="http://schemas.microsoft.com/office/spreadsheetml/2009/9/main" objectType="CheckBox" fmlaLink="$O$31" lockText="1" noThreeD="1"/>
</file>

<file path=xl/ctrlProps/ctrlProp17.xml><?xml version="1.0" encoding="utf-8"?>
<formControlPr xmlns="http://schemas.microsoft.com/office/spreadsheetml/2009/9/main" objectType="CheckBox" fmlaLink="$O$33" lockText="1" noThreeD="1"/>
</file>

<file path=xl/ctrlProps/ctrlProp18.xml><?xml version="1.0" encoding="utf-8"?>
<formControlPr xmlns="http://schemas.microsoft.com/office/spreadsheetml/2009/9/main" objectType="CheckBox" fmlaLink="$O$35" lockText="1" noThreeD="1"/>
</file>

<file path=xl/ctrlProps/ctrlProp19.xml><?xml version="1.0" encoding="utf-8"?>
<formControlPr xmlns="http://schemas.microsoft.com/office/spreadsheetml/2009/9/main" objectType="CheckBox" fmlaLink="$O$36" lockText="1" noThreeD="1"/>
</file>

<file path=xl/ctrlProps/ctrlProp2.xml><?xml version="1.0" encoding="utf-8"?>
<formControlPr xmlns="http://schemas.microsoft.com/office/spreadsheetml/2009/9/main" objectType="CheckBox" fmlaLink="$I$18" lockText="1" noThreeD="1"/>
</file>

<file path=xl/ctrlProps/ctrlProp20.xml><?xml version="1.0" encoding="utf-8"?>
<formControlPr xmlns="http://schemas.microsoft.com/office/spreadsheetml/2009/9/main" objectType="CheckBox" fmlaLink="$O$38" lockText="1" noThreeD="1"/>
</file>

<file path=xl/ctrlProps/ctrlProp21.xml><?xml version="1.0" encoding="utf-8"?>
<formControlPr xmlns="http://schemas.microsoft.com/office/spreadsheetml/2009/9/main" objectType="CheckBox" fmlaLink="$N$102" lockText="1" noThreeD="1"/>
</file>

<file path=xl/ctrlProps/ctrlProp22.xml><?xml version="1.0" encoding="utf-8"?>
<formControlPr xmlns="http://schemas.microsoft.com/office/spreadsheetml/2009/9/main" objectType="CheckBox" fmlaLink="$N$103" lockText="1" noThreeD="1"/>
</file>

<file path=xl/ctrlProps/ctrlProp23.xml><?xml version="1.0" encoding="utf-8"?>
<formControlPr xmlns="http://schemas.microsoft.com/office/spreadsheetml/2009/9/main" objectType="CheckBox" fmlaLink="$N$94" lockText="1" noThreeD="1"/>
</file>

<file path=xl/ctrlProps/ctrlProp24.xml><?xml version="1.0" encoding="utf-8"?>
<formControlPr xmlns="http://schemas.microsoft.com/office/spreadsheetml/2009/9/main" objectType="CheckBox" fmlaLink="$N$95" lockText="1" noThreeD="1"/>
</file>

<file path=xl/ctrlProps/ctrlProp25.xml><?xml version="1.0" encoding="utf-8"?>
<formControlPr xmlns="http://schemas.microsoft.com/office/spreadsheetml/2009/9/main" objectType="CheckBox" fmlaLink="$I$20" lockText="1" noThreeD="1"/>
</file>

<file path=xl/ctrlProps/ctrlProp26.xml><?xml version="1.0" encoding="utf-8"?>
<formControlPr xmlns="http://schemas.microsoft.com/office/spreadsheetml/2009/9/main" objectType="CheckBox" fmlaLink="$O$39" lockText="1" noThreeD="1"/>
</file>

<file path=xl/ctrlProps/ctrlProp27.xml><?xml version="1.0" encoding="utf-8"?>
<formControlPr xmlns="http://schemas.microsoft.com/office/spreadsheetml/2009/9/main" objectType="CheckBox" fmlaLink="$I$52" lockText="1" noThreeD="1"/>
</file>

<file path=xl/ctrlProps/ctrlProp28.xml><?xml version="1.0" encoding="utf-8"?>
<formControlPr xmlns="http://schemas.microsoft.com/office/spreadsheetml/2009/9/main" objectType="CheckBox" fmlaLink="$I$71" lockText="1" noThreeD="1"/>
</file>

<file path=xl/ctrlProps/ctrlProp29.xml><?xml version="1.0" encoding="utf-8"?>
<formControlPr xmlns="http://schemas.microsoft.com/office/spreadsheetml/2009/9/main" objectType="CheckBox" fmlaLink="$I$87" lockText="1" noThreeD="1"/>
</file>

<file path=xl/ctrlProps/ctrlProp3.xml><?xml version="1.0" encoding="utf-8"?>
<formControlPr xmlns="http://schemas.microsoft.com/office/spreadsheetml/2009/9/main" objectType="CheckBox" fmlaLink="$I$19" lockText="1" noThreeD="1"/>
</file>

<file path=xl/ctrlProps/ctrlProp30.xml><?xml version="1.0" encoding="utf-8"?>
<formControlPr xmlns="http://schemas.microsoft.com/office/spreadsheetml/2009/9/main" objectType="CheckBox" checked="Checked" fmlaLink="$O$28" lockText="1" noThreeD="1"/>
</file>

<file path=xl/ctrlProps/ctrlProp4.xml><?xml version="1.0" encoding="utf-8"?>
<formControlPr xmlns="http://schemas.microsoft.com/office/spreadsheetml/2009/9/main" objectType="CheckBox" fmlaLink="$I$49" lockText="1" noThreeD="1"/>
</file>

<file path=xl/ctrlProps/ctrlProp5.xml><?xml version="1.0" encoding="utf-8"?>
<formControlPr xmlns="http://schemas.microsoft.com/office/spreadsheetml/2009/9/main" objectType="CheckBox" fmlaLink="$I$50" lockText="1" noThreeD="1"/>
</file>

<file path=xl/ctrlProps/ctrlProp6.xml><?xml version="1.0" encoding="utf-8"?>
<formControlPr xmlns="http://schemas.microsoft.com/office/spreadsheetml/2009/9/main" objectType="CheckBox" checked="Checked" fmlaLink="$I$51" lockText="1" noThreeD="1"/>
</file>

<file path=xl/ctrlProps/ctrlProp7.xml><?xml version="1.0" encoding="utf-8"?>
<formControlPr xmlns="http://schemas.microsoft.com/office/spreadsheetml/2009/9/main" objectType="CheckBox" fmlaLink="$I$16" lockText="1" noThreeD="1"/>
</file>

<file path=xl/ctrlProps/ctrlProp8.xml><?xml version="1.0" encoding="utf-8"?>
<formControlPr xmlns="http://schemas.microsoft.com/office/spreadsheetml/2009/9/main" objectType="CheckBox" fmlaLink="$I$68" lockText="1" noThreeD="1"/>
</file>

<file path=xl/ctrlProps/ctrlProp9.xml><?xml version="1.0" encoding="utf-8"?>
<formControlPr xmlns="http://schemas.microsoft.com/office/spreadsheetml/2009/9/main" objectType="CheckBox" fmlaLink="$I$69"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19051</xdr:rowOff>
    </xdr:from>
    <xdr:to>
      <xdr:col>21</xdr:col>
      <xdr:colOff>38100</xdr:colOff>
      <xdr:row>4</xdr:row>
      <xdr:rowOff>107919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1"/>
          <a:ext cx="1343025" cy="6222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371475</xdr:colOff>
      <xdr:row>0</xdr:row>
      <xdr:rowOff>38100</xdr:rowOff>
    </xdr:from>
    <xdr:to>
      <xdr:col>12</xdr:col>
      <xdr:colOff>400050</xdr:colOff>
      <xdr:row>4</xdr:row>
      <xdr:rowOff>38100</xdr:rowOff>
    </xdr:to>
    <xdr:pic>
      <xdr:nvPicPr>
        <xdr:cNvPr id="2" name="Picture 1" descr="PRMG_log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91150" y="38100"/>
          <a:ext cx="17049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152400</xdr:rowOff>
    </xdr:from>
    <xdr:to>
      <xdr:col>3</xdr:col>
      <xdr:colOff>200025</xdr:colOff>
      <xdr:row>3</xdr:row>
      <xdr:rowOff>114300</xdr:rowOff>
    </xdr:to>
    <xdr:pic>
      <xdr:nvPicPr>
        <xdr:cNvPr id="3" name="Picture 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152400"/>
          <a:ext cx="1876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0</xdr:row>
      <xdr:rowOff>95250</xdr:rowOff>
    </xdr:from>
    <xdr:to>
      <xdr:col>9</xdr:col>
      <xdr:colOff>371475</xdr:colOff>
      <xdr:row>4</xdr:row>
      <xdr:rowOff>200025</xdr:rowOff>
    </xdr:to>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019300" y="95250"/>
          <a:ext cx="3371850" cy="75247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a:t>
          </a:r>
          <a:r>
            <a:rPr lang="en-US" sz="1000" baseline="0"/>
            <a:t> </a:t>
          </a:r>
          <a:r>
            <a:rPr lang="en-US" sz="1000"/>
            <a:t>All amounts must be entered as a positive</a:t>
          </a:r>
          <a:r>
            <a:rPr lang="en-US" sz="1000" baseline="0"/>
            <a:t> number</a:t>
          </a:r>
        </a:p>
        <a:p>
          <a:r>
            <a:rPr lang="en-US" sz="1000" baseline="0"/>
            <a:t>* For fields that may have a  income or loss (indicated by </a:t>
          </a:r>
        </a:p>
        <a:p>
          <a:r>
            <a:rPr lang="en-US" sz="1000" baseline="0"/>
            <a:t>   brown background on </a:t>
          </a:r>
          <a:r>
            <a:rPr lang="en-US" sz="1000" baseline="0">
              <a:solidFill>
                <a:schemeClr val="dk1"/>
              </a:solidFill>
              <a:latin typeface="+mn-lt"/>
              <a:ea typeface="+mn-ea"/>
              <a:cs typeface="+mn-cs"/>
            </a:rPr>
            <a:t>field), use dropdown to select </a:t>
          </a:r>
        </a:p>
        <a:p>
          <a:r>
            <a:rPr lang="en-US" sz="1000" baseline="0">
              <a:solidFill>
                <a:schemeClr val="dk1"/>
              </a:solidFill>
              <a:latin typeface="+mn-lt"/>
              <a:ea typeface="+mn-ea"/>
              <a:cs typeface="+mn-cs"/>
            </a:rPr>
            <a:t>   appropriate option</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1228725</xdr:colOff>
      <xdr:row>3</xdr:row>
      <xdr:rowOff>93028</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619250" cy="7502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47625</xdr:colOff>
      <xdr:row>1</xdr:row>
      <xdr:rowOff>381000</xdr:rowOff>
    </xdr:from>
    <xdr:to>
      <xdr:col>6</xdr:col>
      <xdr:colOff>152401</xdr:colOff>
      <xdr:row>3</xdr:row>
      <xdr:rowOff>66675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2162175" y="714375"/>
          <a:ext cx="3095626" cy="8096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a:t>
          </a:r>
          <a:r>
            <a:rPr lang="en-US" sz="1050" baseline="0"/>
            <a:t> </a:t>
          </a:r>
          <a:r>
            <a:rPr lang="en-US" sz="1050"/>
            <a:t>All amounts must be entered as a positive</a:t>
          </a:r>
          <a:r>
            <a:rPr lang="en-US" sz="1050" baseline="0"/>
            <a:t> number</a:t>
          </a:r>
        </a:p>
        <a:p>
          <a:r>
            <a:rPr lang="en-US" sz="1050" baseline="0"/>
            <a:t>* For fields that may have a  income or loss (indicated</a:t>
          </a:r>
        </a:p>
        <a:p>
          <a:r>
            <a:rPr lang="en-US" sz="1050" baseline="0"/>
            <a:t>   by brown background on </a:t>
          </a:r>
          <a:r>
            <a:rPr lang="en-US" sz="1050" baseline="0">
              <a:solidFill>
                <a:schemeClr val="dk1"/>
              </a:solidFill>
              <a:latin typeface="+mn-lt"/>
              <a:ea typeface="+mn-ea"/>
              <a:cs typeface="+mn-cs"/>
            </a:rPr>
            <a:t>field), use  dropdown to</a:t>
          </a:r>
        </a:p>
        <a:p>
          <a:r>
            <a:rPr lang="en-US" sz="1050" baseline="0">
              <a:solidFill>
                <a:schemeClr val="dk1"/>
              </a:solidFill>
              <a:latin typeface="+mn-lt"/>
              <a:ea typeface="+mn-ea"/>
              <a:cs typeface="+mn-cs"/>
            </a:rPr>
            <a:t>   select  appropriate option</a:t>
          </a:r>
        </a:p>
      </xdr:txBody>
    </xdr:sp>
    <xdr:clientData/>
  </xdr:twoCellAnchor>
  <xdr:twoCellAnchor editAs="oneCell">
    <xdr:from>
      <xdr:col>0</xdr:col>
      <xdr:colOff>9525</xdr:colOff>
      <xdr:row>1</xdr:row>
      <xdr:rowOff>609600</xdr:rowOff>
    </xdr:from>
    <xdr:to>
      <xdr:col>1</xdr:col>
      <xdr:colOff>1419225</xdr:colOff>
      <xdr:row>3</xdr:row>
      <xdr:rowOff>244729</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42975"/>
          <a:ext cx="1638300" cy="759079"/>
        </a:xfrm>
        <a:prstGeom prst="rect">
          <a:avLst/>
        </a:prstGeom>
      </xdr:spPr>
    </xdr:pic>
    <xdr:clientData/>
  </xdr:twoCellAnchor>
  <xdr:twoCellAnchor editAs="oneCell">
    <xdr:from>
      <xdr:col>0</xdr:col>
      <xdr:colOff>66675</xdr:colOff>
      <xdr:row>1</xdr:row>
      <xdr:rowOff>171450</xdr:rowOff>
    </xdr:from>
    <xdr:to>
      <xdr:col>1</xdr:col>
      <xdr:colOff>1415143</xdr:colOff>
      <xdr:row>1</xdr:row>
      <xdr:rowOff>533400</xdr:rowOff>
    </xdr:to>
    <xdr:pic>
      <xdr:nvPicPr>
        <xdr:cNvPr id="5" name="image1.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 y="504825"/>
          <a:ext cx="1577068" cy="3619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xdr:row>
      <xdr:rowOff>247650</xdr:rowOff>
    </xdr:from>
    <xdr:to>
      <xdr:col>7</xdr:col>
      <xdr:colOff>247649</xdr:colOff>
      <xdr:row>4</xdr:row>
      <xdr:rowOff>19050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933575" y="247650"/>
          <a:ext cx="2209799" cy="11906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a:t>
          </a:r>
          <a:r>
            <a:rPr lang="en-US" sz="1000" baseline="0"/>
            <a:t> </a:t>
          </a:r>
          <a:r>
            <a:rPr lang="en-US" sz="1000"/>
            <a:t>All amounts must be entered as a </a:t>
          </a:r>
        </a:p>
        <a:p>
          <a:r>
            <a:rPr lang="en-US" sz="1000"/>
            <a:t>   positive</a:t>
          </a:r>
          <a:r>
            <a:rPr lang="en-US" sz="1000" baseline="0"/>
            <a:t> number</a:t>
          </a:r>
        </a:p>
        <a:p>
          <a:r>
            <a:rPr lang="en-US" sz="1000" baseline="0"/>
            <a:t>* For fields that may have a  income </a:t>
          </a:r>
        </a:p>
        <a:p>
          <a:r>
            <a:rPr lang="en-US" sz="1000" baseline="0"/>
            <a:t>   or loss (indicated by brown</a:t>
          </a:r>
        </a:p>
        <a:p>
          <a:r>
            <a:rPr lang="en-US" sz="1000" baseline="0"/>
            <a:t>   background on </a:t>
          </a:r>
          <a:r>
            <a:rPr lang="en-US" sz="1000" baseline="0">
              <a:solidFill>
                <a:schemeClr val="dk1"/>
              </a:solidFill>
              <a:latin typeface="+mn-lt"/>
              <a:ea typeface="+mn-ea"/>
              <a:cs typeface="+mn-cs"/>
            </a:rPr>
            <a:t>field), use </a:t>
          </a:r>
        </a:p>
        <a:p>
          <a:r>
            <a:rPr lang="en-US" sz="1000" baseline="0">
              <a:solidFill>
                <a:schemeClr val="dk1"/>
              </a:solidFill>
              <a:latin typeface="+mn-lt"/>
              <a:ea typeface="+mn-ea"/>
              <a:cs typeface="+mn-cs"/>
            </a:rPr>
            <a:t>   dropdown to select  appropriate </a:t>
          </a:r>
        </a:p>
        <a:p>
          <a:r>
            <a:rPr lang="en-US" sz="1000" baseline="0">
              <a:solidFill>
                <a:schemeClr val="dk1"/>
              </a:solidFill>
              <a:latin typeface="+mn-lt"/>
              <a:ea typeface="+mn-ea"/>
              <a:cs typeface="+mn-cs"/>
            </a:rPr>
            <a:t>   option</a:t>
          </a:r>
        </a:p>
      </xdr:txBody>
    </xdr:sp>
    <xdr:clientData/>
  </xdr:twoCellAnchor>
  <xdr:twoCellAnchor editAs="oneCell">
    <xdr:from>
      <xdr:col>0</xdr:col>
      <xdr:colOff>104775</xdr:colOff>
      <xdr:row>1</xdr:row>
      <xdr:rowOff>76200</xdr:rowOff>
    </xdr:from>
    <xdr:to>
      <xdr:col>1</xdr:col>
      <xdr:colOff>1191453</xdr:colOff>
      <xdr:row>1</xdr:row>
      <xdr:rowOff>752475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381953" cy="676275"/>
        </a:xfrm>
        <a:prstGeom prst="rect">
          <a:avLst/>
        </a:prstGeom>
      </xdr:spPr>
    </xdr:pic>
    <xdr:clientData/>
  </xdr:twoCellAnchor>
  <xdr:twoCellAnchor editAs="oneCell">
    <xdr:from>
      <xdr:col>0</xdr:col>
      <xdr:colOff>28575</xdr:colOff>
      <xdr:row>2</xdr:row>
      <xdr:rowOff>9525</xdr:rowOff>
    </xdr:from>
    <xdr:to>
      <xdr:col>2</xdr:col>
      <xdr:colOff>114300</xdr:colOff>
      <xdr:row>4</xdr:row>
      <xdr:rowOff>139954</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800100"/>
          <a:ext cx="1638300" cy="7590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2</xdr:row>
      <xdr:rowOff>152400</xdr:rowOff>
    </xdr:from>
    <xdr:to>
      <xdr:col>2</xdr:col>
      <xdr:colOff>66675</xdr:colOff>
      <xdr:row>3</xdr:row>
      <xdr:rowOff>113832</xdr:rowOff>
    </xdr:to>
    <xdr:pic>
      <xdr:nvPicPr>
        <xdr:cNvPr id="2" name="image1.pn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19125"/>
          <a:ext cx="2114550" cy="485307"/>
        </a:xfrm>
        <a:prstGeom prst="rect">
          <a:avLst/>
        </a:prstGeom>
      </xdr:spPr>
    </xdr:pic>
    <xdr:clientData/>
  </xdr:twoCellAnchor>
  <xdr:twoCellAnchor editAs="oneCell">
    <xdr:from>
      <xdr:col>12</xdr:col>
      <xdr:colOff>400051</xdr:colOff>
      <xdr:row>2</xdr:row>
      <xdr:rowOff>2</xdr:rowOff>
    </xdr:from>
    <xdr:to>
      <xdr:col>14</xdr:col>
      <xdr:colOff>349623</xdr:colOff>
      <xdr:row>3</xdr:row>
      <xdr:rowOff>5717</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38901" y="466727"/>
          <a:ext cx="1142999" cy="529590"/>
        </a:xfrm>
        <a:prstGeom prst="rect">
          <a:avLst/>
        </a:prstGeom>
      </xdr:spPr>
    </xdr:pic>
    <xdr:clientData/>
  </xdr:twoCellAnchor>
  <xdr:twoCellAnchor>
    <xdr:from>
      <xdr:col>3</xdr:col>
      <xdr:colOff>112058</xdr:colOff>
      <xdr:row>2</xdr:row>
      <xdr:rowOff>324971</xdr:rowOff>
    </xdr:from>
    <xdr:to>
      <xdr:col>9</xdr:col>
      <xdr:colOff>417419</xdr:colOff>
      <xdr:row>3</xdr:row>
      <xdr:rowOff>190499</xdr:rowOff>
    </xdr:to>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3036793" y="795618"/>
          <a:ext cx="3095626" cy="3922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a:t>
          </a:r>
          <a:r>
            <a:rPr lang="en-US" sz="1050" baseline="0"/>
            <a:t> </a:t>
          </a:r>
          <a:r>
            <a:rPr lang="en-US" sz="1050"/>
            <a:t>All amounts must be entered as a positive</a:t>
          </a:r>
          <a:r>
            <a:rPr lang="en-US" sz="1050" baseline="0"/>
            <a:t> number</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19049</xdr:colOff>
      <xdr:row>0</xdr:row>
      <xdr:rowOff>123825</xdr:rowOff>
    </xdr:from>
    <xdr:to>
      <xdr:col>2</xdr:col>
      <xdr:colOff>751659</xdr:colOff>
      <xdr:row>1</xdr:row>
      <xdr:rowOff>638175</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123825"/>
          <a:ext cx="1827985"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1</xdr:row>
      <xdr:rowOff>76200</xdr:rowOff>
    </xdr:from>
    <xdr:to>
      <xdr:col>1</xdr:col>
      <xdr:colOff>533400</xdr:colOff>
      <xdr:row>4</xdr:row>
      <xdr:rowOff>149955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71475"/>
          <a:ext cx="1495425" cy="692880"/>
        </a:xfrm>
        <a:prstGeom prst="rect">
          <a:avLst/>
        </a:prstGeom>
      </xdr:spPr>
    </xdr:pic>
    <xdr:clientData/>
  </xdr:twoCellAnchor>
  <xdr:twoCellAnchor editAs="oneCell">
    <xdr:from>
      <xdr:col>0</xdr:col>
      <xdr:colOff>0</xdr:colOff>
      <xdr:row>56</xdr:row>
      <xdr:rowOff>0</xdr:rowOff>
    </xdr:from>
    <xdr:to>
      <xdr:col>5</xdr:col>
      <xdr:colOff>266069</xdr:colOff>
      <xdr:row>101</xdr:row>
      <xdr:rowOff>113352</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stretch>
          <a:fillRect/>
        </a:stretch>
      </xdr:blipFill>
      <xdr:spPr>
        <a:xfrm>
          <a:off x="0" y="9772650"/>
          <a:ext cx="5047619" cy="75809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1</xdr:row>
      <xdr:rowOff>76200</xdr:rowOff>
    </xdr:from>
    <xdr:to>
      <xdr:col>1</xdr:col>
      <xdr:colOff>533400</xdr:colOff>
      <xdr:row>3</xdr:row>
      <xdr:rowOff>445230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38125"/>
          <a:ext cx="1495425" cy="6928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20955</xdr:colOff>
      <xdr:row>1</xdr:row>
      <xdr:rowOff>302895</xdr:rowOff>
    </xdr:from>
    <xdr:to>
      <xdr:col>16</xdr:col>
      <xdr:colOff>577215</xdr:colOff>
      <xdr:row>7</xdr:row>
      <xdr:rowOff>74295</xdr:rowOff>
    </xdr:to>
    <xdr:pic>
      <xdr:nvPicPr>
        <xdr:cNvPr id="2" name="Picture 3">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3505" y="302895"/>
          <a:ext cx="587121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30480</xdr:colOff>
      <xdr:row>9</xdr:row>
      <xdr:rowOff>158115</xdr:rowOff>
    </xdr:from>
    <xdr:to>
      <xdr:col>16</xdr:col>
      <xdr:colOff>541020</xdr:colOff>
      <xdr:row>31</xdr:row>
      <xdr:rowOff>152400</xdr:rowOff>
    </xdr:to>
    <xdr:pic>
      <xdr:nvPicPr>
        <xdr:cNvPr id="3" name="Picture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3030" y="1653540"/>
          <a:ext cx="5825490" cy="440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26</xdr:row>
      <xdr:rowOff>104775</xdr:rowOff>
    </xdr:from>
    <xdr:to>
      <xdr:col>6</xdr:col>
      <xdr:colOff>769631</xdr:colOff>
      <xdr:row>31</xdr:row>
      <xdr:rowOff>104580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stretch>
          <a:fillRect/>
        </a:stretch>
      </xdr:blipFill>
      <xdr:spPr>
        <a:xfrm>
          <a:off x="2152650" y="5429250"/>
          <a:ext cx="2798456" cy="8094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114300</xdr:colOff>
      <xdr:row>1</xdr:row>
      <xdr:rowOff>78740</xdr:rowOff>
    </xdr:from>
    <xdr:to>
      <xdr:col>15</xdr:col>
      <xdr:colOff>910590</xdr:colOff>
      <xdr:row>29</xdr:row>
      <xdr:rowOff>120650</xdr:rowOff>
    </xdr:to>
    <xdr:pic>
      <xdr:nvPicPr>
        <xdr:cNvPr id="2" name="Picture 2">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7850" y="78740"/>
          <a:ext cx="4930140" cy="571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21</xdr:row>
      <xdr:rowOff>38100</xdr:rowOff>
    </xdr:from>
    <xdr:to>
      <xdr:col>6</xdr:col>
      <xdr:colOff>798206</xdr:colOff>
      <xdr:row>26</xdr:row>
      <xdr:rowOff>37905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stretch>
          <a:fillRect/>
        </a:stretch>
      </xdr:blipFill>
      <xdr:spPr>
        <a:xfrm>
          <a:off x="3448050" y="3810000"/>
          <a:ext cx="2798456" cy="809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1</xdr:col>
      <xdr:colOff>1409700</xdr:colOff>
      <xdr:row>5</xdr:row>
      <xdr:rowOff>19050</xdr:rowOff>
    </xdr:to>
    <xdr:pic>
      <xdr:nvPicPr>
        <xdr:cNvPr id="26" name="Picture 1">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209550"/>
          <a:ext cx="13811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962025</xdr:colOff>
          <xdr:row>15</xdr:row>
          <xdr:rowOff>161925</xdr:rowOff>
        </xdr:from>
        <xdr:to>
          <xdr:col>1</xdr:col>
          <xdr:colOff>1266825</xdr:colOff>
          <xdr:row>17</xdr:row>
          <xdr:rowOff>38100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3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16</xdr:row>
          <xdr:rowOff>142875</xdr:rowOff>
        </xdr:from>
        <xdr:to>
          <xdr:col>1</xdr:col>
          <xdr:colOff>1266825</xdr:colOff>
          <xdr:row>18</xdr:row>
          <xdr:rowOff>19050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3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17</xdr:row>
          <xdr:rowOff>152400</xdr:rowOff>
        </xdr:from>
        <xdr:to>
          <xdr:col>1</xdr:col>
          <xdr:colOff>1266825</xdr:colOff>
          <xdr:row>19</xdr:row>
          <xdr:rowOff>28575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3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47</xdr:row>
          <xdr:rowOff>133350</xdr:rowOff>
        </xdr:from>
        <xdr:to>
          <xdr:col>1</xdr:col>
          <xdr:colOff>1238250</xdr:colOff>
          <xdr:row>49</xdr:row>
          <xdr:rowOff>9525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3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48</xdr:row>
          <xdr:rowOff>152400</xdr:rowOff>
        </xdr:from>
        <xdr:to>
          <xdr:col>1</xdr:col>
          <xdr:colOff>1238250</xdr:colOff>
          <xdr:row>50</xdr:row>
          <xdr:rowOff>28575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3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49</xdr:row>
          <xdr:rowOff>142875</xdr:rowOff>
        </xdr:from>
        <xdr:to>
          <xdr:col>1</xdr:col>
          <xdr:colOff>1238250</xdr:colOff>
          <xdr:row>51</xdr:row>
          <xdr:rowOff>19050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3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14</xdr:row>
          <xdr:rowOff>152400</xdr:rowOff>
        </xdr:from>
        <xdr:to>
          <xdr:col>1</xdr:col>
          <xdr:colOff>1266825</xdr:colOff>
          <xdr:row>16</xdr:row>
          <xdr:rowOff>28575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3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67</xdr:row>
          <xdr:rowOff>0</xdr:rowOff>
        </xdr:from>
        <xdr:to>
          <xdr:col>1</xdr:col>
          <xdr:colOff>1276350</xdr:colOff>
          <xdr:row>68</xdr:row>
          <xdr:rowOff>47625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3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67</xdr:row>
          <xdr:rowOff>161925</xdr:rowOff>
        </xdr:from>
        <xdr:to>
          <xdr:col>1</xdr:col>
          <xdr:colOff>1276350</xdr:colOff>
          <xdr:row>69</xdr:row>
          <xdr:rowOff>38100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3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68</xdr:row>
          <xdr:rowOff>152400</xdr:rowOff>
        </xdr:from>
        <xdr:to>
          <xdr:col>1</xdr:col>
          <xdr:colOff>1276350</xdr:colOff>
          <xdr:row>70</xdr:row>
          <xdr:rowOff>28575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3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82</xdr:row>
          <xdr:rowOff>142875</xdr:rowOff>
        </xdr:from>
        <xdr:to>
          <xdr:col>1</xdr:col>
          <xdr:colOff>1266825</xdr:colOff>
          <xdr:row>84</xdr:row>
          <xdr:rowOff>19050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3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83</xdr:row>
          <xdr:rowOff>133350</xdr:rowOff>
        </xdr:from>
        <xdr:to>
          <xdr:col>1</xdr:col>
          <xdr:colOff>1266825</xdr:colOff>
          <xdr:row>85</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3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84</xdr:row>
          <xdr:rowOff>123825</xdr:rowOff>
        </xdr:from>
        <xdr:to>
          <xdr:col>1</xdr:col>
          <xdr:colOff>1266825</xdr:colOff>
          <xdr:row>86</xdr:row>
          <xdr:rowOff>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3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26</xdr:row>
          <xdr:rowOff>142875</xdr:rowOff>
        </xdr:from>
        <xdr:to>
          <xdr:col>1</xdr:col>
          <xdr:colOff>1266825</xdr:colOff>
          <xdr:row>28</xdr:row>
          <xdr:rowOff>19050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3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27</xdr:row>
          <xdr:rowOff>142875</xdr:rowOff>
        </xdr:from>
        <xdr:to>
          <xdr:col>1</xdr:col>
          <xdr:colOff>1266825</xdr:colOff>
          <xdr:row>29</xdr:row>
          <xdr:rowOff>19050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3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28</xdr:row>
          <xdr:rowOff>142875</xdr:rowOff>
        </xdr:from>
        <xdr:to>
          <xdr:col>1</xdr:col>
          <xdr:colOff>1266825</xdr:colOff>
          <xdr:row>30</xdr:row>
          <xdr:rowOff>19050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3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29</xdr:row>
          <xdr:rowOff>142875</xdr:rowOff>
        </xdr:from>
        <xdr:to>
          <xdr:col>1</xdr:col>
          <xdr:colOff>1266825</xdr:colOff>
          <xdr:row>31</xdr:row>
          <xdr:rowOff>19050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3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32</xdr:row>
          <xdr:rowOff>142875</xdr:rowOff>
        </xdr:from>
        <xdr:to>
          <xdr:col>1</xdr:col>
          <xdr:colOff>1266825</xdr:colOff>
          <xdr:row>34</xdr:row>
          <xdr:rowOff>28575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3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33</xdr:row>
          <xdr:rowOff>152400</xdr:rowOff>
        </xdr:from>
        <xdr:to>
          <xdr:col>1</xdr:col>
          <xdr:colOff>1266825</xdr:colOff>
          <xdr:row>35</xdr:row>
          <xdr:rowOff>28575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3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34</xdr:row>
          <xdr:rowOff>152400</xdr:rowOff>
        </xdr:from>
        <xdr:to>
          <xdr:col>1</xdr:col>
          <xdr:colOff>1266825</xdr:colOff>
          <xdr:row>36</xdr:row>
          <xdr:rowOff>28575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3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100</xdr:row>
          <xdr:rowOff>133350</xdr:rowOff>
        </xdr:from>
        <xdr:to>
          <xdr:col>8</xdr:col>
          <xdr:colOff>66675</xdr:colOff>
          <xdr:row>102</xdr:row>
          <xdr:rowOff>9525</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3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101</xdr:row>
          <xdr:rowOff>123825</xdr:rowOff>
        </xdr:from>
        <xdr:to>
          <xdr:col>8</xdr:col>
          <xdr:colOff>66675</xdr:colOff>
          <xdr:row>103</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3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92</xdr:row>
          <xdr:rowOff>152400</xdr:rowOff>
        </xdr:from>
        <xdr:to>
          <xdr:col>1</xdr:col>
          <xdr:colOff>1323975</xdr:colOff>
          <xdr:row>94</xdr:row>
          <xdr:rowOff>28575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3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93</xdr:row>
          <xdr:rowOff>152400</xdr:rowOff>
        </xdr:from>
        <xdr:to>
          <xdr:col>1</xdr:col>
          <xdr:colOff>1323975</xdr:colOff>
          <xdr:row>95</xdr:row>
          <xdr:rowOff>28575</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3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18</xdr:row>
          <xdr:rowOff>152400</xdr:rowOff>
        </xdr:from>
        <xdr:to>
          <xdr:col>1</xdr:col>
          <xdr:colOff>1266825</xdr:colOff>
          <xdr:row>20</xdr:row>
          <xdr:rowOff>28575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3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35</xdr:row>
          <xdr:rowOff>152400</xdr:rowOff>
        </xdr:from>
        <xdr:to>
          <xdr:col>1</xdr:col>
          <xdr:colOff>1266825</xdr:colOff>
          <xdr:row>37</xdr:row>
          <xdr:rowOff>28575</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3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50</xdr:row>
          <xdr:rowOff>142875</xdr:rowOff>
        </xdr:from>
        <xdr:to>
          <xdr:col>1</xdr:col>
          <xdr:colOff>1238250</xdr:colOff>
          <xdr:row>52</xdr:row>
          <xdr:rowOff>19050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3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69</xdr:row>
          <xdr:rowOff>152400</xdr:rowOff>
        </xdr:from>
        <xdr:to>
          <xdr:col>1</xdr:col>
          <xdr:colOff>1276350</xdr:colOff>
          <xdr:row>71</xdr:row>
          <xdr:rowOff>28575</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3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85</xdr:row>
          <xdr:rowOff>123825</xdr:rowOff>
        </xdr:from>
        <xdr:to>
          <xdr:col>1</xdr:col>
          <xdr:colOff>1266825</xdr:colOff>
          <xdr:row>87</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3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25</xdr:row>
          <xdr:rowOff>142875</xdr:rowOff>
        </xdr:from>
        <xdr:to>
          <xdr:col>1</xdr:col>
          <xdr:colOff>1266825</xdr:colOff>
          <xdr:row>27</xdr:row>
          <xdr:rowOff>19050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300-00002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337184</xdr:colOff>
      <xdr:row>4</xdr:row>
      <xdr:rowOff>163830</xdr:rowOff>
    </xdr:from>
    <xdr:to>
      <xdr:col>8</xdr:col>
      <xdr:colOff>99060</xdr:colOff>
      <xdr:row>16</xdr:row>
      <xdr:rowOff>15240</xdr:rowOff>
    </xdr:to>
    <xdr:sp macro="" textlink="">
      <xdr:nvSpPr>
        <xdr:cNvPr id="4" name="TextBox 3">
          <a:extLst>
            <a:ext uri="{FF2B5EF4-FFF2-40B4-BE49-F238E27FC236}">
              <a16:creationId xmlns:a16="http://schemas.microsoft.com/office/drawing/2014/main" id="{00000000-0008-0000-2100-000004000000}"/>
            </a:ext>
          </a:extLst>
        </xdr:cNvPr>
        <xdr:cNvSpPr txBox="1"/>
      </xdr:nvSpPr>
      <xdr:spPr>
        <a:xfrm>
          <a:off x="946784" y="811530"/>
          <a:ext cx="4029076" cy="2007870"/>
        </a:xfrm>
        <a:prstGeom prst="rect">
          <a:avLst/>
        </a:prstGeom>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baseline="0">
              <a:solidFill>
                <a:schemeClr val="dk1"/>
              </a:solidFill>
              <a:latin typeface="+mn-lt"/>
              <a:ea typeface="+mn-ea"/>
              <a:cs typeface="+mn-cs"/>
            </a:rPr>
            <a:t>If the information is not printing large enough to scan clearly to imaging, try the following:</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Go to Page Setup</a:t>
          </a:r>
        </a:p>
        <a:p>
          <a:pPr lvl="1"/>
          <a:r>
            <a:rPr lang="en-US" sz="1100" baseline="0">
              <a:solidFill>
                <a:schemeClr val="dk1"/>
              </a:solidFill>
              <a:latin typeface="+mn-lt"/>
              <a:ea typeface="+mn-ea"/>
              <a:cs typeface="+mn-cs"/>
            </a:rPr>
            <a:t>a. Prior to Excel 2012 access through File, Page Setup</a:t>
          </a:r>
        </a:p>
        <a:p>
          <a:pPr lvl="1"/>
          <a:r>
            <a:rPr lang="en-US" sz="1100" baseline="0">
              <a:solidFill>
                <a:schemeClr val="dk1"/>
              </a:solidFill>
              <a:latin typeface="+mn-lt"/>
              <a:ea typeface="+mn-ea"/>
              <a:cs typeface="+mn-cs"/>
            </a:rPr>
            <a:t>b. Excel 2010 and later go to the Page Layout tab, Page 	Setup and press the small arrow in the corner</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2. Increase the scaling (for instance the Self-Employed worksheet may work at 85%) until you find what works for your worksheet</a:t>
          </a:r>
        </a:p>
        <a:p>
          <a:pPr lvl="3"/>
          <a:r>
            <a:rPr lang="en-US" sz="1000" b="0" baseline="0">
              <a:solidFill>
                <a:sysClr val="windowText" lastClr="000000"/>
              </a:solidFill>
              <a:latin typeface="+mn-lt"/>
              <a:ea typeface="+mn-ea"/>
              <a:cs typeface="+mn-cs"/>
            </a:rPr>
            <a:t>**See example below**</a:t>
          </a:r>
        </a:p>
      </xdr:txBody>
    </xdr:sp>
    <xdr:clientData/>
  </xdr:twoCellAnchor>
  <xdr:twoCellAnchor>
    <xdr:from>
      <xdr:col>0</xdr:col>
      <xdr:colOff>213360</xdr:colOff>
      <xdr:row>18</xdr:row>
      <xdr:rowOff>167640</xdr:rowOff>
    </xdr:from>
    <xdr:to>
      <xdr:col>9</xdr:col>
      <xdr:colOff>15240</xdr:colOff>
      <xdr:row>43</xdr:row>
      <xdr:rowOff>141589</xdr:rowOff>
    </xdr:to>
    <xdr:pic>
      <xdr:nvPicPr>
        <xdr:cNvPr id="8" name="Picture 7" descr="cid:image001.png@01CF48DB.227FC3F0">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2971800"/>
          <a:ext cx="5288280" cy="435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2</xdr:col>
      <xdr:colOff>482881</xdr:colOff>
      <xdr:row>3</xdr:row>
      <xdr:rowOff>19050</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 y="19050"/>
          <a:ext cx="1673506"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1</xdr:row>
      <xdr:rowOff>66675</xdr:rowOff>
    </xdr:from>
    <xdr:to>
      <xdr:col>2</xdr:col>
      <xdr:colOff>809625</xdr:colOff>
      <xdr:row>6</xdr:row>
      <xdr:rowOff>11938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61950"/>
          <a:ext cx="1752600" cy="81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1</xdr:row>
      <xdr:rowOff>38100</xdr:rowOff>
    </xdr:from>
    <xdr:to>
      <xdr:col>4</xdr:col>
      <xdr:colOff>122523</xdr:colOff>
      <xdr:row>3</xdr:row>
      <xdr:rowOff>171450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71475"/>
          <a:ext cx="1151223"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57151</xdr:rowOff>
    </xdr:from>
    <xdr:to>
      <xdr:col>2</xdr:col>
      <xdr:colOff>394327</xdr:colOff>
      <xdr:row>3</xdr:row>
      <xdr:rowOff>0</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1"/>
          <a:ext cx="1699252" cy="62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xdr:rowOff>
    </xdr:from>
    <xdr:to>
      <xdr:col>2</xdr:col>
      <xdr:colOff>428625</xdr:colOff>
      <xdr:row>4</xdr:row>
      <xdr:rowOff>92362</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
          <a:ext cx="1247775" cy="5781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9525</xdr:rowOff>
    </xdr:from>
    <xdr:to>
      <xdr:col>23</xdr:col>
      <xdr:colOff>9525</xdr:colOff>
      <xdr:row>3</xdr:row>
      <xdr:rowOff>38100</xdr:rowOff>
    </xdr:to>
    <xdr:pic>
      <xdr:nvPicPr>
        <xdr:cNvPr id="4108" name="Picture 1" descr="PRMG_logo">
          <a:extLst>
            <a:ext uri="{FF2B5EF4-FFF2-40B4-BE49-F238E27FC236}">
              <a16:creationId xmlns:a16="http://schemas.microsoft.com/office/drawing/2014/main" id="{00000000-0008-0000-0B00-00000C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
          <a:ext cx="13525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3</xdr:col>
      <xdr:colOff>171450</xdr:colOff>
      <xdr:row>4</xdr:row>
      <xdr:rowOff>114300</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1876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xdr:row>
      <xdr:rowOff>95250</xdr:rowOff>
    </xdr:from>
    <xdr:to>
      <xdr:col>9</xdr:col>
      <xdr:colOff>371475</xdr:colOff>
      <xdr:row>6</xdr:row>
      <xdr:rowOff>28575</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019300" y="428625"/>
          <a:ext cx="3648075" cy="8191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a:t>
          </a:r>
          <a:r>
            <a:rPr lang="en-US" sz="1000" baseline="0"/>
            <a:t> </a:t>
          </a:r>
          <a:r>
            <a:rPr lang="en-US" sz="1000"/>
            <a:t>All amounts must be entered as a positive</a:t>
          </a:r>
          <a:r>
            <a:rPr lang="en-US" sz="1000" baseline="0"/>
            <a:t> number</a:t>
          </a:r>
        </a:p>
        <a:p>
          <a:r>
            <a:rPr lang="en-US" sz="1000" baseline="0"/>
            <a:t>* For fields that may have a  income or loss (indicated by </a:t>
          </a:r>
        </a:p>
        <a:p>
          <a:r>
            <a:rPr lang="en-US" sz="1000" baseline="0"/>
            <a:t>   brown background on </a:t>
          </a:r>
          <a:r>
            <a:rPr lang="en-US" sz="1000" baseline="0">
              <a:solidFill>
                <a:schemeClr val="dk1"/>
              </a:solidFill>
              <a:latin typeface="+mn-lt"/>
              <a:ea typeface="+mn-ea"/>
              <a:cs typeface="+mn-cs"/>
            </a:rPr>
            <a:t>field), use dropdown to select </a:t>
          </a:r>
        </a:p>
        <a:p>
          <a:r>
            <a:rPr lang="en-US" sz="1000" baseline="0">
              <a:solidFill>
                <a:schemeClr val="dk1"/>
              </a:solidFill>
              <a:latin typeface="+mn-lt"/>
              <a:ea typeface="+mn-ea"/>
              <a:cs typeface="+mn-cs"/>
            </a:rPr>
            <a:t>   appropriate option</a:t>
          </a:r>
        </a:p>
      </xdr:txBody>
    </xdr:sp>
    <xdr:clientData/>
  </xdr:twoCellAnchor>
  <xdr:twoCellAnchor editAs="oneCell">
    <xdr:from>
      <xdr:col>10</xdr:col>
      <xdr:colOff>47625</xdr:colOff>
      <xdr:row>1</xdr:row>
      <xdr:rowOff>133350</xdr:rowOff>
    </xdr:from>
    <xdr:to>
      <xdr:col>12</xdr:col>
      <xdr:colOff>485854</xdr:colOff>
      <xdr:row>5</xdr:row>
      <xdr:rowOff>123825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76963" y="457200"/>
          <a:ext cx="1776491" cy="657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3</xdr:col>
      <xdr:colOff>171450</xdr:colOff>
      <xdr:row>4</xdr:row>
      <xdr:rowOff>114300</xdr:rowOff>
    </xdr:to>
    <xdr:pic>
      <xdr:nvPicPr>
        <xdr:cNvPr id="3" name="Picture 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1876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1</xdr:row>
      <xdr:rowOff>95250</xdr:rowOff>
    </xdr:from>
    <xdr:to>
      <xdr:col>9</xdr:col>
      <xdr:colOff>371475</xdr:colOff>
      <xdr:row>5</xdr:row>
      <xdr:rowOff>200025</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019300" y="95250"/>
          <a:ext cx="3648075" cy="75247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t>*</a:t>
          </a:r>
          <a:r>
            <a:rPr lang="en-US" sz="1000" baseline="0"/>
            <a:t> </a:t>
          </a:r>
          <a:r>
            <a:rPr lang="en-US" sz="1000"/>
            <a:t>All amounts must be entered as a positive</a:t>
          </a:r>
          <a:r>
            <a:rPr lang="en-US" sz="1000" baseline="0"/>
            <a:t> number</a:t>
          </a:r>
        </a:p>
        <a:p>
          <a:r>
            <a:rPr lang="en-US" sz="1000" baseline="0"/>
            <a:t>* For fields that may have a  income or loss (indicated by </a:t>
          </a:r>
        </a:p>
        <a:p>
          <a:r>
            <a:rPr lang="en-US" sz="1000" baseline="0"/>
            <a:t>   brown background on </a:t>
          </a:r>
          <a:r>
            <a:rPr lang="en-US" sz="1000" baseline="0">
              <a:solidFill>
                <a:schemeClr val="dk1"/>
              </a:solidFill>
              <a:latin typeface="+mn-lt"/>
              <a:ea typeface="+mn-ea"/>
              <a:cs typeface="+mn-cs"/>
            </a:rPr>
            <a:t>field), use dropdown to select </a:t>
          </a:r>
        </a:p>
        <a:p>
          <a:r>
            <a:rPr lang="en-US" sz="1000" baseline="0">
              <a:solidFill>
                <a:schemeClr val="dk1"/>
              </a:solidFill>
              <a:latin typeface="+mn-lt"/>
              <a:ea typeface="+mn-ea"/>
              <a:cs typeface="+mn-cs"/>
            </a:rPr>
            <a:t>   appropriate option</a:t>
          </a:r>
        </a:p>
      </xdr:txBody>
    </xdr:sp>
    <xdr:clientData/>
  </xdr:twoCellAnchor>
  <xdr:twoCellAnchor editAs="oneCell">
    <xdr:from>
      <xdr:col>11</xdr:col>
      <xdr:colOff>262726</xdr:colOff>
      <xdr:row>1</xdr:row>
      <xdr:rowOff>28575</xdr:rowOff>
    </xdr:from>
    <xdr:to>
      <xdr:col>12</xdr:col>
      <xdr:colOff>627417</xdr:colOff>
      <xdr:row>5</xdr:row>
      <xdr:rowOff>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3476" y="28575"/>
          <a:ext cx="1336241" cy="619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rs.gov/pub/irs-drop/n-16-79.pdf" TargetMode="External"/><Relationship Id="rId1" Type="http://schemas.openxmlformats.org/officeDocument/2006/relationships/hyperlink" Target="http://www.irs.gov/Tax-Professionals/Standard-Mileage-Rates" TargetMode="External"/><Relationship Id="rId4"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irs.gov/pub/irs-drop/n-16-79.pdf" TargetMode="External"/><Relationship Id="rId1" Type="http://schemas.openxmlformats.org/officeDocument/2006/relationships/hyperlink" Target="http://www.irs.gov/Tax-Professionals/Standard-Mileage-Rates" TargetMode="External"/><Relationship Id="rId4"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CFFFF"/>
    <pageSetUpPr autoPageBreaks="0" fitToPage="1"/>
  </sheetPr>
  <dimension ref="A1:EC68"/>
  <sheetViews>
    <sheetView showGridLines="0" showZeros="0" view="pageBreakPreview" topLeftCell="A42" zoomScaleNormal="100" zoomScaleSheetLayoutView="100" workbookViewId="0">
      <selection activeCell="S6" sqref="S6:CB6"/>
    </sheetView>
  </sheetViews>
  <sheetFormatPr defaultColWidth="9.140625" defaultRowHeight="12.75" x14ac:dyDescent="0.2"/>
  <cols>
    <col min="1" max="1" width="2.7109375" style="3" customWidth="1"/>
    <col min="2" max="59" width="0.85546875" style="3" customWidth="1"/>
    <col min="60" max="60" width="30.7109375" style="3" customWidth="1"/>
    <col min="61" max="109" width="0.85546875" style="3" customWidth="1"/>
    <col min="110" max="110" width="2.7109375" style="3" customWidth="1"/>
    <col min="111" max="111" width="9.140625" style="109"/>
    <col min="112" max="112" width="4.5703125" style="109" customWidth="1"/>
    <col min="113" max="113" width="14.140625" style="109" customWidth="1"/>
    <col min="114" max="114" width="12.28515625" style="109" customWidth="1"/>
    <col min="115" max="115" width="7.85546875" style="109" customWidth="1"/>
    <col min="116" max="116" width="13.140625" style="109" customWidth="1"/>
    <col min="117" max="117" width="17.140625" style="109" customWidth="1"/>
    <col min="118" max="120" width="9.140625" style="109"/>
    <col min="121" max="16384" width="9.140625" style="3"/>
  </cols>
  <sheetData>
    <row r="1" spans="1:120" ht="23.25" x14ac:dyDescent="0.35">
      <c r="A1" s="1048" t="s">
        <v>1216</v>
      </c>
      <c r="B1" s="1048"/>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1048"/>
      <c r="CL1" s="1048"/>
      <c r="CM1" s="1048"/>
      <c r="CN1" s="1048"/>
      <c r="CO1" s="1048"/>
      <c r="CP1" s="1048"/>
      <c r="CQ1" s="1048"/>
      <c r="CR1" s="1048"/>
      <c r="CS1" s="1048"/>
      <c r="CT1" s="1048"/>
      <c r="CU1" s="1048"/>
      <c r="CV1" s="1048"/>
      <c r="CW1" s="1048"/>
      <c r="CX1" s="1048"/>
      <c r="CY1" s="1048"/>
      <c r="CZ1" s="1048"/>
      <c r="DA1" s="1048"/>
      <c r="DB1" s="1048"/>
      <c r="DC1" s="1048"/>
      <c r="DD1" s="1048"/>
      <c r="DE1" s="1048"/>
      <c r="DF1" s="1048"/>
    </row>
    <row r="2" spans="1:120" s="37" customFormat="1" x14ac:dyDescent="0.2">
      <c r="A2" s="118"/>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c r="CJ2" s="984"/>
      <c r="CK2" s="984"/>
      <c r="CL2" s="984"/>
      <c r="CM2" s="984"/>
      <c r="CN2" s="984"/>
      <c r="CO2" s="984"/>
      <c r="CP2" s="984"/>
      <c r="CQ2" s="984"/>
      <c r="CR2" s="984"/>
      <c r="CS2" s="984"/>
      <c r="CT2" s="984"/>
      <c r="CU2" s="984"/>
      <c r="CV2" s="984"/>
      <c r="CW2" s="984"/>
      <c r="CX2" s="984"/>
      <c r="CY2" s="984"/>
      <c r="CZ2" s="984"/>
      <c r="DA2" s="984"/>
      <c r="DB2" s="984"/>
      <c r="DC2" s="984"/>
      <c r="DD2" s="984"/>
      <c r="DE2" s="984"/>
      <c r="DF2" s="118"/>
      <c r="DG2" s="109"/>
      <c r="DH2" s="109"/>
      <c r="DI2" s="109"/>
      <c r="DJ2" s="109"/>
      <c r="DK2" s="109"/>
      <c r="DL2" s="109"/>
      <c r="DM2" s="109"/>
      <c r="DN2" s="109"/>
      <c r="DO2" s="109"/>
      <c r="DP2" s="109"/>
    </row>
    <row r="3" spans="1:120" s="37" customFormat="1" ht="15.95" customHeight="1" x14ac:dyDescent="0.25">
      <c r="A3" s="118"/>
      <c r="B3" s="119"/>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8"/>
      <c r="AZ3" s="119"/>
      <c r="BA3" s="119"/>
      <c r="BB3" s="119"/>
      <c r="BC3" s="996" t="s">
        <v>96</v>
      </c>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118"/>
      <c r="DG3" s="109"/>
      <c r="DH3" s="109"/>
      <c r="DI3" s="109"/>
      <c r="DJ3" s="109"/>
      <c r="DK3" s="109"/>
      <c r="DL3" s="109"/>
      <c r="DM3" s="109"/>
      <c r="DN3" s="109"/>
      <c r="DO3" s="109"/>
      <c r="DP3" s="109"/>
    </row>
    <row r="4" spans="1:120" s="37" customFormat="1" ht="13.5" customHeight="1" x14ac:dyDescent="0.2">
      <c r="A4" s="118"/>
      <c r="B4" s="997" t="s">
        <v>1665</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118"/>
      <c r="DG4" s="109"/>
      <c r="DH4" s="109"/>
      <c r="DI4" s="950"/>
      <c r="DJ4" s="950"/>
      <c r="DK4" s="950"/>
      <c r="DL4" s="950"/>
      <c r="DM4" s="950"/>
      <c r="DN4" s="109"/>
      <c r="DO4" s="109"/>
      <c r="DP4" s="109"/>
    </row>
    <row r="5" spans="1:120" s="37" customFormat="1" ht="13.5" customHeight="1" x14ac:dyDescent="0.2">
      <c r="A5" s="118"/>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18"/>
      <c r="DG5" s="109"/>
      <c r="DH5" s="109"/>
      <c r="DI5" s="950" t="s">
        <v>232</v>
      </c>
      <c r="DJ5" s="950"/>
      <c r="DK5" s="950"/>
      <c r="DL5" s="950"/>
      <c r="DM5" s="950"/>
      <c r="DN5" s="109"/>
      <c r="DO5" s="109"/>
      <c r="DP5" s="109"/>
    </row>
    <row r="6" spans="1:120" s="37" customFormat="1" ht="12.75" customHeight="1" x14ac:dyDescent="0.25">
      <c r="A6" s="118"/>
      <c r="B6" s="172" t="s">
        <v>245</v>
      </c>
      <c r="C6" s="172"/>
      <c r="D6" s="172"/>
      <c r="E6" s="172"/>
      <c r="F6" s="172"/>
      <c r="G6" s="172"/>
      <c r="H6" s="172"/>
      <c r="I6" s="172"/>
      <c r="J6" s="172"/>
      <c r="K6" s="172"/>
      <c r="L6" s="172"/>
      <c r="M6" s="172"/>
      <c r="N6" s="172"/>
      <c r="O6" s="172"/>
      <c r="P6" s="172"/>
      <c r="Q6" s="172"/>
      <c r="R6" s="171"/>
      <c r="S6" s="1031"/>
      <c r="T6" s="1031"/>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c r="AT6" s="1031"/>
      <c r="AU6" s="1031"/>
      <c r="AV6" s="1031"/>
      <c r="AW6" s="1031"/>
      <c r="AX6" s="1031"/>
      <c r="AY6" s="1031"/>
      <c r="AZ6" s="1031"/>
      <c r="BA6" s="1031"/>
      <c r="BB6" s="1031"/>
      <c r="BC6" s="1031"/>
      <c r="BD6" s="1031"/>
      <c r="BE6" s="1031"/>
      <c r="BF6" s="1031"/>
      <c r="BG6" s="1031"/>
      <c r="BH6" s="1031"/>
      <c r="BI6" s="1031"/>
      <c r="BJ6" s="1031"/>
      <c r="BK6" s="1031"/>
      <c r="BL6" s="1031"/>
      <c r="BM6" s="1031"/>
      <c r="BN6" s="1031"/>
      <c r="BO6" s="1031"/>
      <c r="BP6" s="1031"/>
      <c r="BQ6" s="1031"/>
      <c r="BR6" s="1031"/>
      <c r="BS6" s="1031"/>
      <c r="BT6" s="1031"/>
      <c r="BU6" s="1031"/>
      <c r="BV6" s="1031"/>
      <c r="BW6" s="1031"/>
      <c r="BX6" s="1031"/>
      <c r="BY6" s="1031"/>
      <c r="BZ6" s="1031"/>
      <c r="CA6" s="1031"/>
      <c r="CB6" s="1031"/>
      <c r="CC6" s="988"/>
      <c r="CD6" s="988"/>
      <c r="CE6" s="988"/>
      <c r="CF6" s="988"/>
      <c r="CG6" s="988"/>
      <c r="CH6" s="988"/>
      <c r="CI6" s="988"/>
      <c r="CJ6" s="988"/>
      <c r="CK6" s="988"/>
      <c r="CL6" s="988"/>
      <c r="CM6" s="988"/>
      <c r="CN6" s="988"/>
      <c r="CO6" s="988"/>
      <c r="CP6" s="988"/>
      <c r="CQ6" s="988"/>
      <c r="CR6" s="988"/>
      <c r="CS6" s="988"/>
      <c r="CT6" s="988"/>
      <c r="CU6" s="988"/>
      <c r="CV6" s="988"/>
      <c r="CW6" s="988"/>
      <c r="CX6" s="988"/>
      <c r="CY6" s="988"/>
      <c r="CZ6" s="988"/>
      <c r="DA6" s="988"/>
      <c r="DB6" s="988"/>
      <c r="DC6" s="988"/>
      <c r="DD6" s="988"/>
      <c r="DE6" s="170"/>
      <c r="DF6" s="118"/>
      <c r="DG6" s="109"/>
      <c r="DH6" s="109"/>
      <c r="DI6" s="109"/>
      <c r="DJ6" s="109"/>
      <c r="DK6" s="109"/>
      <c r="DL6" s="109"/>
      <c r="DM6" s="109"/>
      <c r="DN6" s="109"/>
      <c r="DO6" s="109"/>
      <c r="DP6" s="109"/>
    </row>
    <row r="7" spans="1:120" s="38" customFormat="1" ht="18" customHeight="1" x14ac:dyDescent="0.25">
      <c r="A7" s="120"/>
      <c r="B7" s="988" t="s">
        <v>4</v>
      </c>
      <c r="C7" s="988"/>
      <c r="D7" s="988"/>
      <c r="E7" s="988"/>
      <c r="F7" s="988"/>
      <c r="G7" s="988"/>
      <c r="H7" s="988"/>
      <c r="I7" s="988"/>
      <c r="J7" s="988"/>
      <c r="K7" s="988"/>
      <c r="L7" s="988"/>
      <c r="M7" s="988"/>
      <c r="N7" s="988"/>
      <c r="O7" s="988"/>
      <c r="P7" s="989"/>
      <c r="Q7" s="989"/>
      <c r="R7" s="989"/>
      <c r="S7" s="989"/>
      <c r="T7" s="989"/>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c r="BK7" s="989"/>
      <c r="BL7" s="989"/>
      <c r="BM7" s="989"/>
      <c r="BN7" s="989"/>
      <c r="BO7" s="989"/>
      <c r="BP7" s="989"/>
      <c r="BQ7" s="989"/>
      <c r="BR7" s="989"/>
      <c r="BS7" s="989"/>
      <c r="BT7" s="989"/>
      <c r="BU7" s="989"/>
      <c r="BV7" s="989"/>
      <c r="BW7" s="989"/>
      <c r="BX7" s="989"/>
      <c r="BY7" s="989"/>
      <c r="BZ7" s="989"/>
      <c r="CA7" s="989"/>
      <c r="CB7" s="989"/>
      <c r="CC7" s="987" t="s">
        <v>25</v>
      </c>
      <c r="CD7" s="987"/>
      <c r="CE7" s="987"/>
      <c r="CF7" s="987"/>
      <c r="CG7" s="987"/>
      <c r="CH7" s="987"/>
      <c r="CI7" s="987"/>
      <c r="CJ7" s="987"/>
      <c r="CK7" s="987"/>
      <c r="CL7" s="987"/>
      <c r="CM7" s="987"/>
      <c r="CN7" s="986"/>
      <c r="CO7" s="986"/>
      <c r="CP7" s="986"/>
      <c r="CQ7" s="986"/>
      <c r="CR7" s="986"/>
      <c r="CS7" s="986"/>
      <c r="CT7" s="986"/>
      <c r="CU7" s="986"/>
      <c r="CV7" s="986"/>
      <c r="CW7" s="986"/>
      <c r="CX7" s="986"/>
      <c r="CY7" s="986"/>
      <c r="CZ7" s="986"/>
      <c r="DA7" s="986"/>
      <c r="DB7" s="986"/>
      <c r="DC7" s="986"/>
      <c r="DD7" s="986"/>
      <c r="DE7" s="986"/>
      <c r="DF7" s="120"/>
      <c r="DG7" s="110"/>
      <c r="DH7" s="110"/>
      <c r="DI7" s="947" t="s">
        <v>230</v>
      </c>
      <c r="DJ7" s="948"/>
      <c r="DK7" s="948"/>
      <c r="DL7" s="948"/>
      <c r="DM7" s="949"/>
      <c r="DN7" s="110"/>
      <c r="DO7" s="110"/>
      <c r="DP7" s="110"/>
    </row>
    <row r="8" spans="1:120" s="38" customFormat="1" ht="18" customHeight="1" x14ac:dyDescent="0.25">
      <c r="A8" s="120"/>
      <c r="B8" s="988" t="s">
        <v>9</v>
      </c>
      <c r="C8" s="988"/>
      <c r="D8" s="988"/>
      <c r="E8" s="988"/>
      <c r="F8" s="988"/>
      <c r="G8" s="988"/>
      <c r="H8" s="988"/>
      <c r="I8" s="988"/>
      <c r="J8" s="988"/>
      <c r="K8" s="988"/>
      <c r="L8" s="988"/>
      <c r="M8" s="988"/>
      <c r="N8" s="988"/>
      <c r="O8" s="988"/>
      <c r="P8" s="990"/>
      <c r="Q8" s="990"/>
      <c r="R8" s="990"/>
      <c r="S8" s="990"/>
      <c r="T8" s="990"/>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c r="AT8" s="990"/>
      <c r="AU8" s="990"/>
      <c r="AV8" s="990"/>
      <c r="AW8" s="990"/>
      <c r="AX8" s="990"/>
      <c r="AY8" s="990"/>
      <c r="AZ8" s="990"/>
      <c r="BA8" s="990"/>
      <c r="BB8" s="990"/>
      <c r="BC8" s="990"/>
      <c r="BD8" s="990"/>
      <c r="BE8" s="990"/>
      <c r="BF8" s="990"/>
      <c r="BG8" s="990"/>
      <c r="BH8" s="990"/>
      <c r="BI8" s="990"/>
      <c r="BJ8" s="990"/>
      <c r="BK8" s="990"/>
      <c r="BL8" s="990"/>
      <c r="BM8" s="990"/>
      <c r="BN8" s="990"/>
      <c r="BO8" s="990"/>
      <c r="BP8" s="990"/>
      <c r="BQ8" s="990"/>
      <c r="BR8" s="990"/>
      <c r="BS8" s="990"/>
      <c r="BT8" s="990"/>
      <c r="BU8" s="990"/>
      <c r="BV8" s="990"/>
      <c r="BW8" s="990"/>
      <c r="BX8" s="990"/>
      <c r="BY8" s="990"/>
      <c r="BZ8" s="990"/>
      <c r="CA8" s="990"/>
      <c r="CB8" s="990"/>
      <c r="CC8" s="989"/>
      <c r="CD8" s="989"/>
      <c r="CE8" s="989"/>
      <c r="CF8" s="989"/>
      <c r="CG8" s="989"/>
      <c r="CH8" s="989"/>
      <c r="CI8" s="989"/>
      <c r="CJ8" s="989"/>
      <c r="CK8" s="989"/>
      <c r="CL8" s="989"/>
      <c r="CM8" s="989"/>
      <c r="CN8" s="990"/>
      <c r="CO8" s="990"/>
      <c r="CP8" s="990"/>
      <c r="CQ8" s="990"/>
      <c r="CR8" s="990"/>
      <c r="CS8" s="990"/>
      <c r="CT8" s="990"/>
      <c r="CU8" s="990"/>
      <c r="CV8" s="990"/>
      <c r="CW8" s="990"/>
      <c r="CX8" s="990"/>
      <c r="CY8" s="990"/>
      <c r="CZ8" s="990"/>
      <c r="DA8" s="990"/>
      <c r="DB8" s="990"/>
      <c r="DC8" s="990"/>
      <c r="DD8" s="990"/>
      <c r="DE8" s="990"/>
      <c r="DF8" s="120"/>
      <c r="DG8" s="110"/>
      <c r="DH8" s="150" t="s">
        <v>238</v>
      </c>
      <c r="DI8" s="151" t="s">
        <v>228</v>
      </c>
      <c r="DJ8" s="151" t="s">
        <v>180</v>
      </c>
      <c r="DK8" s="151" t="s">
        <v>231</v>
      </c>
      <c r="DL8" s="151" t="s">
        <v>225</v>
      </c>
      <c r="DM8" s="151" t="s">
        <v>239</v>
      </c>
      <c r="DN8" s="110"/>
      <c r="DO8" s="110"/>
      <c r="DP8" s="110"/>
    </row>
    <row r="9" spans="1:120" s="38" customFormat="1" ht="14.1" customHeight="1" x14ac:dyDescent="0.2">
      <c r="A9" s="120"/>
      <c r="B9" s="984"/>
      <c r="C9" s="984"/>
      <c r="D9" s="984"/>
      <c r="E9" s="984"/>
      <c r="F9" s="984"/>
      <c r="G9" s="984"/>
      <c r="H9" s="984"/>
      <c r="I9" s="984"/>
      <c r="J9" s="984"/>
      <c r="K9" s="984"/>
      <c r="L9" s="984"/>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120"/>
      <c r="DG9" s="110"/>
      <c r="DH9" s="169"/>
      <c r="DI9" s="152" t="s">
        <v>229</v>
      </c>
      <c r="DJ9" s="168"/>
      <c r="DK9" s="167">
        <v>40</v>
      </c>
      <c r="DL9" s="154">
        <f>+DJ9*DK9*52</f>
        <v>0</v>
      </c>
      <c r="DM9" s="152" t="str">
        <f>CONCATENATE(DK9," hours per week")</f>
        <v>40 hours per week</v>
      </c>
      <c r="DO9" s="110"/>
      <c r="DP9" s="110"/>
    </row>
    <row r="10" spans="1:120" s="1" customFormat="1" ht="15.95" customHeight="1" thickBot="1" x14ac:dyDescent="0.25">
      <c r="A10" s="121"/>
      <c r="B10" s="991" t="s">
        <v>227</v>
      </c>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c r="AA10" s="991"/>
      <c r="AB10" s="991"/>
      <c r="AC10" s="991"/>
      <c r="AD10" s="991"/>
      <c r="AE10" s="991"/>
      <c r="AF10" s="991"/>
      <c r="AG10" s="991"/>
      <c r="AH10" s="991"/>
      <c r="AI10" s="991"/>
      <c r="AJ10" s="991"/>
      <c r="AK10" s="991"/>
      <c r="AL10" s="991"/>
      <c r="AM10" s="991"/>
      <c r="AN10" s="991"/>
      <c r="AO10" s="991"/>
      <c r="AP10" s="991"/>
      <c r="AQ10" s="991"/>
      <c r="AR10" s="991"/>
      <c r="AS10" s="991"/>
      <c r="AT10" s="991"/>
      <c r="AU10" s="991"/>
      <c r="AV10" s="991"/>
      <c r="AW10" s="991"/>
      <c r="AX10" s="991"/>
      <c r="AY10" s="991"/>
      <c r="AZ10" s="991"/>
      <c r="BA10" s="991"/>
      <c r="BB10" s="991"/>
      <c r="BC10" s="991"/>
      <c r="BD10" s="991"/>
      <c r="BE10" s="991"/>
      <c r="BF10" s="991"/>
      <c r="BG10" s="991"/>
      <c r="BH10" s="991"/>
      <c r="BI10" s="991"/>
      <c r="BJ10" s="991"/>
      <c r="BK10" s="991"/>
      <c r="BL10" s="991"/>
      <c r="BM10" s="991"/>
      <c r="BN10" s="991"/>
      <c r="BO10" s="991"/>
      <c r="BP10" s="991"/>
      <c r="BQ10" s="991"/>
      <c r="BR10" s="991"/>
      <c r="BS10" s="991"/>
      <c r="BT10" s="991"/>
      <c r="BU10" s="991"/>
      <c r="BV10" s="991"/>
      <c r="BW10" s="991"/>
      <c r="BX10" s="991"/>
      <c r="BY10" s="991"/>
      <c r="BZ10" s="991"/>
      <c r="CA10" s="991"/>
      <c r="CB10" s="991"/>
      <c r="CC10" s="992"/>
      <c r="CD10" s="992"/>
      <c r="CE10" s="992"/>
      <c r="CF10" s="992"/>
      <c r="CG10" s="992"/>
      <c r="CH10" s="991"/>
      <c r="CI10" s="991"/>
      <c r="CJ10" s="991"/>
      <c r="CK10" s="991"/>
      <c r="CL10" s="991"/>
      <c r="CM10" s="991"/>
      <c r="CN10" s="991"/>
      <c r="CO10" s="991"/>
      <c r="CP10" s="991"/>
      <c r="CQ10" s="991"/>
      <c r="CR10" s="991"/>
      <c r="CS10" s="991"/>
      <c r="CT10" s="991"/>
      <c r="CU10" s="991"/>
      <c r="CV10" s="991"/>
      <c r="CW10" s="991"/>
      <c r="CX10" s="991"/>
      <c r="CY10" s="991"/>
      <c r="CZ10" s="991"/>
      <c r="DA10" s="991"/>
      <c r="DB10" s="991"/>
      <c r="DC10" s="991"/>
      <c r="DD10" s="991"/>
      <c r="DE10" s="991"/>
      <c r="DF10" s="122"/>
      <c r="DG10" s="110"/>
      <c r="DH10" s="169"/>
      <c r="DI10" s="152" t="s">
        <v>233</v>
      </c>
      <c r="DJ10" s="168"/>
      <c r="DK10" s="153">
        <v>52</v>
      </c>
      <c r="DL10" s="154">
        <f>DJ10*DK10</f>
        <v>0</v>
      </c>
      <c r="DM10" s="152" t="str">
        <f>CONCATENATE(DK10," payments per year")</f>
        <v>52 payments per year</v>
      </c>
      <c r="DO10" s="110"/>
      <c r="DP10" s="110"/>
    </row>
    <row r="11" spans="1:120" s="1" customFormat="1" ht="14.25" customHeight="1" x14ac:dyDescent="0.2">
      <c r="A11" s="123"/>
      <c r="B11" s="993"/>
      <c r="C11" s="994"/>
      <c r="D11" s="994"/>
      <c r="E11" s="994"/>
      <c r="F11" s="994"/>
      <c r="G11" s="994"/>
      <c r="H11" s="994"/>
      <c r="I11" s="994"/>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94"/>
      <c r="AR11" s="994"/>
      <c r="AS11" s="994"/>
      <c r="AT11" s="994"/>
      <c r="AU11" s="994"/>
      <c r="AV11" s="994"/>
      <c r="AW11" s="994"/>
      <c r="AX11" s="994"/>
      <c r="AY11" s="994"/>
      <c r="AZ11" s="994"/>
      <c r="BA11" s="994"/>
      <c r="BB11" s="994"/>
      <c r="BC11" s="994"/>
      <c r="BD11" s="994"/>
      <c r="BE11" s="994"/>
      <c r="BF11" s="994"/>
      <c r="BG11" s="994"/>
      <c r="BH11" s="994"/>
      <c r="BI11" s="994"/>
      <c r="BJ11" s="994"/>
      <c r="BK11" s="994"/>
      <c r="BL11" s="994"/>
      <c r="BM11" s="994"/>
      <c r="BN11" s="994"/>
      <c r="BO11" s="994"/>
      <c r="BP11" s="994"/>
      <c r="BQ11" s="994"/>
      <c r="BR11" s="994"/>
      <c r="BS11" s="994"/>
      <c r="BT11" s="994"/>
      <c r="BU11" s="994"/>
      <c r="BV11" s="994"/>
      <c r="BW11" s="994"/>
      <c r="BX11" s="994"/>
      <c r="BY11" s="994"/>
      <c r="BZ11" s="994"/>
      <c r="CA11" s="994"/>
      <c r="CB11" s="994"/>
      <c r="CC11" s="994"/>
      <c r="CD11" s="994"/>
      <c r="CE11" s="994"/>
      <c r="CF11" s="994"/>
      <c r="CG11" s="994"/>
      <c r="CH11" s="994"/>
      <c r="CI11" s="994"/>
      <c r="CJ11" s="994"/>
      <c r="CK11" s="994"/>
      <c r="CL11" s="994"/>
      <c r="CM11" s="994"/>
      <c r="CN11" s="994"/>
      <c r="CO11" s="994"/>
      <c r="CP11" s="994"/>
      <c r="CQ11" s="994"/>
      <c r="CR11" s="994"/>
      <c r="CS11" s="994"/>
      <c r="CT11" s="994"/>
      <c r="CU11" s="994"/>
      <c r="CV11" s="994"/>
      <c r="CW11" s="994"/>
      <c r="CX11" s="994"/>
      <c r="CY11" s="994"/>
      <c r="CZ11" s="994"/>
      <c r="DA11" s="994"/>
      <c r="DB11" s="994"/>
      <c r="DC11" s="994"/>
      <c r="DD11" s="994"/>
      <c r="DE11" s="995"/>
      <c r="DF11" s="124"/>
      <c r="DG11" s="110"/>
      <c r="DH11" s="169"/>
      <c r="DI11" s="152" t="s">
        <v>234</v>
      </c>
      <c r="DJ11" s="168"/>
      <c r="DK11" s="153">
        <v>26</v>
      </c>
      <c r="DL11" s="154">
        <f t="shared" ref="DL11:DL14" si="0">DJ11*DK11</f>
        <v>0</v>
      </c>
      <c r="DM11" s="152" t="str">
        <f>CONCATENATE(DK11," payments per year")</f>
        <v>26 payments per year</v>
      </c>
      <c r="DO11" s="110"/>
      <c r="DP11" s="110"/>
    </row>
    <row r="12" spans="1:120" s="1" customFormat="1" ht="13.5" customHeight="1" x14ac:dyDescent="0.2">
      <c r="A12" s="123"/>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7"/>
      <c r="DF12" s="124"/>
      <c r="DG12" s="110"/>
      <c r="DH12" s="169"/>
      <c r="DI12" s="152" t="s">
        <v>235</v>
      </c>
      <c r="DJ12" s="168"/>
      <c r="DK12" s="153">
        <v>24</v>
      </c>
      <c r="DL12" s="154">
        <f t="shared" si="0"/>
        <v>0</v>
      </c>
      <c r="DM12" s="152" t="str">
        <f>CONCATENATE(DK12," payments per year")</f>
        <v>24 payments per year</v>
      </c>
      <c r="DO12" s="110"/>
      <c r="DP12" s="110"/>
    </row>
    <row r="13" spans="1:120" s="2" customFormat="1" ht="15.95" customHeight="1" x14ac:dyDescent="0.2">
      <c r="A13" s="128"/>
      <c r="B13" s="957"/>
      <c r="C13" s="958"/>
      <c r="D13" s="958"/>
      <c r="E13" s="966" t="str">
        <f>IF(DI28&lt;&gt;"Enter 'X' By Income Type Above",DI18,"Enter Income Calculations&gt;&gt;&gt;")</f>
        <v>Enter Income Calculations&gt;&gt;&gt;</v>
      </c>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c r="AT13" s="966"/>
      <c r="AU13" s="966"/>
      <c r="AV13" s="966"/>
      <c r="AW13" s="966"/>
      <c r="AX13" s="966"/>
      <c r="AY13" s="966"/>
      <c r="AZ13" s="966"/>
      <c r="BA13" s="966"/>
      <c r="BB13" s="962"/>
      <c r="BC13" s="962"/>
      <c r="BD13" s="962"/>
      <c r="BE13" s="962"/>
      <c r="BF13" s="962"/>
      <c r="BG13" s="962"/>
      <c r="BH13" s="963" t="str">
        <f>IF(DI28&lt;&gt;"Enter 'X' By Income Type Above",DI21,"Enter Income Calculations&gt;&gt;&gt;")</f>
        <v>Enter Income Calculations&gt;&gt;&gt;</v>
      </c>
      <c r="BI13" s="964"/>
      <c r="BJ13" s="964"/>
      <c r="BK13" s="964"/>
      <c r="BL13" s="964"/>
      <c r="BM13" s="964"/>
      <c r="BN13" s="964"/>
      <c r="BO13" s="964"/>
      <c r="BP13" s="964"/>
      <c r="BQ13" s="964"/>
      <c r="BR13" s="964"/>
      <c r="BS13" s="964"/>
      <c r="BT13" s="964"/>
      <c r="BU13" s="964"/>
      <c r="BV13" s="964"/>
      <c r="BW13" s="964"/>
      <c r="BX13" s="964"/>
      <c r="BY13" s="965"/>
      <c r="BZ13" s="959"/>
      <c r="CA13" s="959"/>
      <c r="CB13" s="959"/>
      <c r="CC13" s="959"/>
      <c r="CD13" s="959"/>
      <c r="CE13" s="959"/>
      <c r="CF13" s="959"/>
      <c r="CG13" s="959"/>
      <c r="CH13" s="959"/>
      <c r="CI13" s="959"/>
      <c r="CJ13" s="959"/>
      <c r="CK13" s="960"/>
      <c r="CL13" s="960"/>
      <c r="CM13" s="960"/>
      <c r="CN13" s="960"/>
      <c r="CO13" s="960"/>
      <c r="CP13" s="960"/>
      <c r="CQ13" s="960"/>
      <c r="CR13" s="960"/>
      <c r="CS13" s="960"/>
      <c r="CT13" s="960"/>
      <c r="CU13" s="960"/>
      <c r="CV13" s="960"/>
      <c r="CW13" s="960"/>
      <c r="CX13" s="960"/>
      <c r="CY13" s="960"/>
      <c r="CZ13" s="960"/>
      <c r="DA13" s="960"/>
      <c r="DB13" s="960"/>
      <c r="DC13" s="958"/>
      <c r="DD13" s="958"/>
      <c r="DE13" s="967"/>
      <c r="DF13" s="129"/>
      <c r="DG13" s="111"/>
      <c r="DH13" s="169"/>
      <c r="DI13" s="152" t="s">
        <v>236</v>
      </c>
      <c r="DJ13" s="168"/>
      <c r="DK13" s="167">
        <v>12</v>
      </c>
      <c r="DL13" s="154">
        <f t="shared" si="0"/>
        <v>0</v>
      </c>
      <c r="DM13" s="152" t="str">
        <f>CONCATENATE(DK13," payments per year")</f>
        <v>12 payments per year</v>
      </c>
      <c r="DO13" s="111"/>
      <c r="DP13" s="111"/>
    </row>
    <row r="14" spans="1:120" s="2" customFormat="1" ht="15.95" customHeight="1" x14ac:dyDescent="0.2">
      <c r="A14" s="128"/>
      <c r="B14" s="957"/>
      <c r="C14" s="958"/>
      <c r="D14" s="958"/>
      <c r="E14" s="966" t="str">
        <f>IF(DI28&lt;&gt;"Enter 'X' By Income Type Above",DL18,"Enter Income Calculations&gt;&gt;&gt;")</f>
        <v>Enter Income Calculations&gt;&gt;&gt;</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c r="AT14" s="966"/>
      <c r="AU14" s="966"/>
      <c r="AV14" s="966"/>
      <c r="AW14" s="966"/>
      <c r="AX14" s="966"/>
      <c r="AY14" s="966"/>
      <c r="AZ14" s="966"/>
      <c r="BA14" s="966"/>
      <c r="BB14" s="962" t="s">
        <v>0</v>
      </c>
      <c r="BC14" s="962"/>
      <c r="BD14" s="962"/>
      <c r="BE14" s="962"/>
      <c r="BF14" s="962"/>
      <c r="BG14" s="962"/>
      <c r="BH14" s="963" t="str">
        <f>IF(DI18&lt;&gt;"Enter 'X' By Income Type Above",DI24,"Enter Income Calculations&gt;&gt;&gt;")</f>
        <v>Enter Income Calculations&gt;&gt;&gt;</v>
      </c>
      <c r="BI14" s="964"/>
      <c r="BJ14" s="964"/>
      <c r="BK14" s="964"/>
      <c r="BL14" s="964"/>
      <c r="BM14" s="964"/>
      <c r="BN14" s="964"/>
      <c r="BO14" s="964"/>
      <c r="BP14" s="964"/>
      <c r="BQ14" s="964"/>
      <c r="BR14" s="964"/>
      <c r="BS14" s="964"/>
      <c r="BT14" s="964"/>
      <c r="BU14" s="964"/>
      <c r="BV14" s="964"/>
      <c r="BW14" s="964"/>
      <c r="BX14" s="964"/>
      <c r="BY14" s="965"/>
      <c r="BZ14" s="959"/>
      <c r="CA14" s="959"/>
      <c r="CB14" s="959"/>
      <c r="CC14" s="959"/>
      <c r="CD14" s="959"/>
      <c r="CE14" s="959"/>
      <c r="CF14" s="959"/>
      <c r="CG14" s="959"/>
      <c r="CH14" s="959"/>
      <c r="CI14" s="959"/>
      <c r="CJ14" s="959"/>
      <c r="CK14" s="1001"/>
      <c r="CL14" s="1001"/>
      <c r="CM14" s="1001"/>
      <c r="CN14" s="1001"/>
      <c r="CO14" s="1001"/>
      <c r="CP14" s="1001"/>
      <c r="CQ14" s="1001"/>
      <c r="CR14" s="1001"/>
      <c r="CS14" s="1001"/>
      <c r="CT14" s="1001"/>
      <c r="CU14" s="1001"/>
      <c r="CV14" s="1001"/>
      <c r="CW14" s="1001"/>
      <c r="CX14" s="1001"/>
      <c r="CY14" s="1001"/>
      <c r="CZ14" s="1001"/>
      <c r="DA14" s="1001"/>
      <c r="DB14" s="1001"/>
      <c r="DC14" s="958"/>
      <c r="DD14" s="958"/>
      <c r="DE14" s="967"/>
      <c r="DF14" s="129"/>
      <c r="DG14" s="111"/>
      <c r="DH14" s="169"/>
      <c r="DI14" s="152" t="s">
        <v>237</v>
      </c>
      <c r="DJ14" s="168"/>
      <c r="DK14" s="153">
        <v>1</v>
      </c>
      <c r="DL14" s="154">
        <f t="shared" si="0"/>
        <v>0</v>
      </c>
      <c r="DM14" s="152" t="str">
        <f>CONCATENATE(DK14," payment per year")</f>
        <v>1 payment per year</v>
      </c>
      <c r="DO14" s="111"/>
      <c r="DP14" s="111"/>
    </row>
    <row r="15" spans="1:120" s="2" customFormat="1" ht="15.95" customHeight="1" x14ac:dyDescent="0.2">
      <c r="A15" s="128"/>
      <c r="B15" s="957"/>
      <c r="C15" s="958"/>
      <c r="D15" s="958"/>
      <c r="E15" s="966" t="s">
        <v>2</v>
      </c>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A15" s="966"/>
      <c r="BB15" s="962" t="s">
        <v>1</v>
      </c>
      <c r="BC15" s="962"/>
      <c r="BD15" s="962"/>
      <c r="BE15" s="962"/>
      <c r="BF15" s="962"/>
      <c r="BG15" s="962"/>
      <c r="BH15" s="963" t="str">
        <f>IF(DI18&lt;&gt;"Enter 'X' By Income Type Above",DI28,"Enter Income Calculations&gt;&gt;&gt;")</f>
        <v>Enter Income Calculations&gt;&gt;&gt;</v>
      </c>
      <c r="BI15" s="964"/>
      <c r="BJ15" s="964"/>
      <c r="BK15" s="964"/>
      <c r="BL15" s="964"/>
      <c r="BM15" s="964"/>
      <c r="BN15" s="964"/>
      <c r="BO15" s="964"/>
      <c r="BP15" s="964"/>
      <c r="BQ15" s="964"/>
      <c r="BR15" s="964"/>
      <c r="BS15" s="964"/>
      <c r="BT15" s="964"/>
      <c r="BU15" s="964"/>
      <c r="BV15" s="964"/>
      <c r="BW15" s="964"/>
      <c r="BX15" s="964"/>
      <c r="BY15" s="965"/>
      <c r="BZ15" s="959"/>
      <c r="CA15" s="959"/>
      <c r="CB15" s="959"/>
      <c r="CC15" s="959"/>
      <c r="CD15" s="959"/>
      <c r="CE15" s="959"/>
      <c r="CF15" s="959"/>
      <c r="CG15" s="959"/>
      <c r="CH15" s="959"/>
      <c r="CI15" s="959"/>
      <c r="CJ15" s="959"/>
      <c r="CK15" s="1000"/>
      <c r="CL15" s="1000"/>
      <c r="CM15" s="1000"/>
      <c r="CN15" s="1000"/>
      <c r="CO15" s="1000"/>
      <c r="CP15" s="1000"/>
      <c r="CQ15" s="1000"/>
      <c r="CR15" s="1000"/>
      <c r="CS15" s="1000"/>
      <c r="CT15" s="1000"/>
      <c r="CU15" s="1000"/>
      <c r="CV15" s="1000"/>
      <c r="CW15" s="1000"/>
      <c r="CX15" s="1000"/>
      <c r="CY15" s="1000"/>
      <c r="CZ15" s="1000"/>
      <c r="DA15" s="1000"/>
      <c r="DB15" s="1000"/>
      <c r="DC15" s="958"/>
      <c r="DD15" s="958"/>
      <c r="DE15" s="967"/>
      <c r="DF15" s="129"/>
      <c r="DG15" s="111"/>
      <c r="DH15" s="111"/>
      <c r="DI15" s="111" t="s">
        <v>121</v>
      </c>
      <c r="DJ15" s="111"/>
      <c r="DK15" s="111"/>
      <c r="DL15" s="111"/>
      <c r="DM15" s="111"/>
      <c r="DN15" s="111"/>
      <c r="DO15" s="111"/>
      <c r="DP15" s="111"/>
    </row>
    <row r="16" spans="1:120" s="1" customFormat="1" ht="15.95" customHeight="1" thickBot="1" x14ac:dyDescent="0.25">
      <c r="A16" s="123"/>
      <c r="B16" s="957"/>
      <c r="C16" s="958"/>
      <c r="D16" s="958"/>
      <c r="E16" s="985" t="s">
        <v>3</v>
      </c>
      <c r="F16" s="985"/>
      <c r="G16" s="985"/>
      <c r="H16" s="985"/>
      <c r="I16" s="985"/>
      <c r="J16" s="985"/>
      <c r="K16" s="985"/>
      <c r="L16" s="985"/>
      <c r="M16" s="985"/>
      <c r="N16" s="985"/>
      <c r="O16" s="985"/>
      <c r="P16" s="985"/>
      <c r="Q16" s="985"/>
      <c r="R16" s="985"/>
      <c r="S16" s="985"/>
      <c r="T16" s="985"/>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c r="AT16" s="985"/>
      <c r="AU16" s="985"/>
      <c r="AV16" s="985"/>
      <c r="AW16" s="985"/>
      <c r="AX16" s="985"/>
      <c r="AY16" s="985"/>
      <c r="AZ16" s="985"/>
      <c r="BA16" s="985"/>
      <c r="BB16" s="962" t="s">
        <v>1</v>
      </c>
      <c r="BC16" s="962"/>
      <c r="BD16" s="962"/>
      <c r="BE16" s="962"/>
      <c r="BF16" s="962"/>
      <c r="BG16" s="962"/>
      <c r="BH16" s="980" t="str">
        <f>IF(BH15&lt;&gt;"Enter Income Calculations&gt;&gt;&gt;",IF(BH15&lt;&gt;0,ROUNDDOWN(BH15/12,2),0),"Enter Income Calculations&gt;&gt;&gt;")</f>
        <v>Enter Income Calculations&gt;&gt;&gt;</v>
      </c>
      <c r="BI16" s="980"/>
      <c r="BJ16" s="980"/>
      <c r="BK16" s="980"/>
      <c r="BL16" s="980"/>
      <c r="BM16" s="980"/>
      <c r="BN16" s="980"/>
      <c r="BO16" s="980"/>
      <c r="BP16" s="980"/>
      <c r="BQ16" s="980"/>
      <c r="BR16" s="980"/>
      <c r="BS16" s="980"/>
      <c r="BT16" s="980"/>
      <c r="BU16" s="980"/>
      <c r="BV16" s="980"/>
      <c r="BW16" s="980"/>
      <c r="BX16" s="980"/>
      <c r="BY16" s="980"/>
      <c r="BZ16" s="959"/>
      <c r="CA16" s="959"/>
      <c r="CB16" s="959"/>
      <c r="CC16" s="959"/>
      <c r="CD16" s="959"/>
      <c r="CE16" s="959"/>
      <c r="CF16" s="959"/>
      <c r="CG16" s="959"/>
      <c r="CH16" s="959"/>
      <c r="CI16" s="959"/>
      <c r="CJ16" s="959"/>
      <c r="CK16" s="1000"/>
      <c r="CL16" s="1000"/>
      <c r="CM16" s="1000"/>
      <c r="CN16" s="1000"/>
      <c r="CO16" s="1000"/>
      <c r="CP16" s="1000"/>
      <c r="CQ16" s="1000"/>
      <c r="CR16" s="1000"/>
      <c r="CS16" s="1000"/>
      <c r="CT16" s="1000"/>
      <c r="CU16" s="1000"/>
      <c r="CV16" s="1000"/>
      <c r="CW16" s="1000"/>
      <c r="CX16" s="1000"/>
      <c r="CY16" s="1000"/>
      <c r="CZ16" s="1000"/>
      <c r="DA16" s="1000"/>
      <c r="DB16" s="1000"/>
      <c r="DC16" s="958"/>
      <c r="DD16" s="958"/>
      <c r="DE16" s="967"/>
      <c r="DF16" s="124"/>
      <c r="DG16" s="110"/>
      <c r="DH16" s="110"/>
      <c r="DI16" s="110"/>
      <c r="DJ16" s="110"/>
      <c r="DK16" s="110"/>
      <c r="DL16" s="110"/>
      <c r="DM16" s="110"/>
      <c r="DN16" s="110"/>
      <c r="DO16" s="110"/>
      <c r="DP16" s="110"/>
    </row>
    <row r="17" spans="1:133" s="1" customFormat="1" ht="13.5" customHeight="1" thickBot="1" x14ac:dyDescent="0.25">
      <c r="A17" s="123"/>
      <c r="B17" s="1033"/>
      <c r="C17" s="1034"/>
      <c r="D17" s="1034"/>
      <c r="E17" s="1034"/>
      <c r="F17" s="1034"/>
      <c r="G17" s="1034"/>
      <c r="H17" s="1034"/>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c r="BA17" s="1034"/>
      <c r="BB17" s="1034"/>
      <c r="BC17" s="1034"/>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5"/>
      <c r="DF17" s="124"/>
      <c r="DG17" s="110"/>
      <c r="DH17" s="110"/>
      <c r="DI17" s="155" t="s">
        <v>240</v>
      </c>
      <c r="DJ17" s="156"/>
      <c r="DK17" s="157"/>
      <c r="DL17" s="155" t="s">
        <v>244</v>
      </c>
      <c r="DM17" s="156"/>
      <c r="DN17" s="157"/>
      <c r="DO17" s="110"/>
      <c r="DP17" s="110"/>
    </row>
    <row r="18" spans="1:133" s="1" customFormat="1" ht="15.95" customHeight="1" thickBot="1" x14ac:dyDescent="0.25">
      <c r="A18" s="123"/>
      <c r="B18" s="982" t="str">
        <f>IF(AK21&lt;&gt;"",(CONCATENATE(YEAR(AK21)," YEAR TO DATE EARNINGS")),"YTD Earnings for the Current Year")</f>
        <v>2020 YEAR TO DATE EARNINGS</v>
      </c>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c r="CA18" s="982"/>
      <c r="CB18" s="982"/>
      <c r="CC18" s="1021"/>
      <c r="CD18" s="1021"/>
      <c r="CE18" s="1021"/>
      <c r="CF18" s="1021"/>
      <c r="CG18" s="1021"/>
      <c r="CH18" s="982"/>
      <c r="CI18" s="982"/>
      <c r="CJ18" s="982"/>
      <c r="CK18" s="982"/>
      <c r="CL18" s="982"/>
      <c r="CM18" s="982"/>
      <c r="CN18" s="982"/>
      <c r="CO18" s="982"/>
      <c r="CP18" s="982"/>
      <c r="CQ18" s="982"/>
      <c r="CR18" s="982"/>
      <c r="CS18" s="982"/>
      <c r="CT18" s="982"/>
      <c r="CU18" s="982"/>
      <c r="CV18" s="982"/>
      <c r="CW18" s="982"/>
      <c r="CX18" s="982"/>
      <c r="CY18" s="982"/>
      <c r="CZ18" s="982"/>
      <c r="DA18" s="982"/>
      <c r="DB18" s="982"/>
      <c r="DC18" s="982"/>
      <c r="DD18" s="982"/>
      <c r="DE18" s="982"/>
      <c r="DF18" s="124"/>
      <c r="DG18" s="110"/>
      <c r="DH18" s="110"/>
      <c r="DI18" s="158" t="str">
        <f>IF($DH$9="X",DI9,(IF($DH$10="X",DI10,IF($DH$11="X",DI11,IF($DH$12="X",DI12,IF($DH$13="X",DI13,IF($DH$14="X",DI14,"Enter 'X' By Income Type Above")))))))</f>
        <v>Enter 'X' By Income Type Above</v>
      </c>
      <c r="DJ18" s="110"/>
      <c r="DK18" s="159"/>
      <c r="DL18" s="158" t="str">
        <f>IF($DH$9="X",DM9,(IF($DH$10="X",DM10,IF($DH$11="X",DM11,IF($DH$12="X",DM12,IF($DH$13="X",DM13,IF($DH$14="X",DM14,"Enter 'X' By Income Type Above")))))))</f>
        <v>Enter 'X' By Income Type Above</v>
      </c>
      <c r="DM18" s="110"/>
      <c r="DN18" s="159"/>
      <c r="DO18" s="110"/>
      <c r="DP18" s="110"/>
    </row>
    <row r="19" spans="1:133" s="1" customFormat="1" ht="6" customHeight="1" thickBot="1" x14ac:dyDescent="0.25">
      <c r="A19" s="123"/>
      <c r="B19" s="993"/>
      <c r="C19" s="994"/>
      <c r="D19" s="994"/>
      <c r="E19" s="994"/>
      <c r="F19" s="994"/>
      <c r="G19" s="994"/>
      <c r="H19" s="994"/>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c r="AJ19" s="994"/>
      <c r="AK19" s="994"/>
      <c r="AL19" s="994"/>
      <c r="AM19" s="994"/>
      <c r="AN19" s="994"/>
      <c r="AO19" s="994"/>
      <c r="AP19" s="994"/>
      <c r="AQ19" s="994"/>
      <c r="AR19" s="994"/>
      <c r="AS19" s="994"/>
      <c r="AT19" s="994"/>
      <c r="AU19" s="994"/>
      <c r="AV19" s="994"/>
      <c r="AW19" s="994"/>
      <c r="AX19" s="994"/>
      <c r="AY19" s="994"/>
      <c r="AZ19" s="994"/>
      <c r="BA19" s="994"/>
      <c r="BB19" s="994"/>
      <c r="BC19" s="994"/>
      <c r="BD19" s="994"/>
      <c r="BE19" s="994"/>
      <c r="BF19" s="994"/>
      <c r="BG19" s="994"/>
      <c r="BH19" s="994"/>
      <c r="BI19" s="994"/>
      <c r="BJ19" s="994"/>
      <c r="BK19" s="994"/>
      <c r="BL19" s="994"/>
      <c r="BM19" s="994"/>
      <c r="BN19" s="994"/>
      <c r="BO19" s="994"/>
      <c r="BP19" s="994"/>
      <c r="BQ19" s="994"/>
      <c r="BR19" s="994"/>
      <c r="BS19" s="994"/>
      <c r="BT19" s="994"/>
      <c r="BU19" s="994"/>
      <c r="BV19" s="994"/>
      <c r="BW19" s="994"/>
      <c r="BX19" s="994"/>
      <c r="BY19" s="994"/>
      <c r="BZ19" s="994"/>
      <c r="CA19" s="994"/>
      <c r="CB19" s="994"/>
      <c r="CC19" s="994"/>
      <c r="CD19" s="994"/>
      <c r="CE19" s="994"/>
      <c r="CF19" s="994"/>
      <c r="CG19" s="994"/>
      <c r="CH19" s="994"/>
      <c r="CI19" s="994"/>
      <c r="CJ19" s="994"/>
      <c r="CK19" s="994"/>
      <c r="CL19" s="994"/>
      <c r="CM19" s="994"/>
      <c r="CN19" s="994"/>
      <c r="CO19" s="994"/>
      <c r="CP19" s="994"/>
      <c r="CQ19" s="994"/>
      <c r="CR19" s="994"/>
      <c r="CS19" s="994"/>
      <c r="CT19" s="994"/>
      <c r="CU19" s="994"/>
      <c r="CV19" s="994"/>
      <c r="CW19" s="994"/>
      <c r="CX19" s="994"/>
      <c r="CY19" s="994"/>
      <c r="CZ19" s="994"/>
      <c r="DA19" s="994"/>
      <c r="DB19" s="994"/>
      <c r="DC19" s="994"/>
      <c r="DD19" s="994"/>
      <c r="DE19" s="995"/>
      <c r="DF19" s="124"/>
      <c r="DG19" s="110"/>
      <c r="DH19" s="110"/>
      <c r="DI19" s="160"/>
      <c r="DJ19" s="161"/>
      <c r="DK19" s="162"/>
      <c r="DL19" s="160"/>
      <c r="DM19" s="161"/>
      <c r="DN19" s="162"/>
      <c r="DO19" s="110"/>
      <c r="DP19" s="110"/>
    </row>
    <row r="20" spans="1:133" s="1" customFormat="1" ht="15.95" customHeight="1" thickBot="1" x14ac:dyDescent="0.25">
      <c r="A20" s="123"/>
      <c r="B20" s="957"/>
      <c r="C20" s="958"/>
      <c r="D20" s="958"/>
      <c r="E20" s="1004" t="s">
        <v>85</v>
      </c>
      <c r="F20" s="1004"/>
      <c r="G20" s="1004"/>
      <c r="H20" s="1004"/>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1004"/>
      <c r="AV20" s="1004"/>
      <c r="AW20" s="1004"/>
      <c r="AX20" s="1004"/>
      <c r="AY20" s="1004"/>
      <c r="AZ20" s="1004"/>
      <c r="BA20" s="1004"/>
      <c r="BB20" s="130"/>
      <c r="BC20" s="126"/>
      <c r="BD20" s="126"/>
      <c r="BE20" s="126"/>
      <c r="BF20" s="126"/>
      <c r="BG20" s="126"/>
      <c r="BH20" s="1005"/>
      <c r="BI20" s="1005"/>
      <c r="BJ20" s="1005"/>
      <c r="BK20" s="1005"/>
      <c r="BL20" s="1005"/>
      <c r="BM20" s="1005"/>
      <c r="BN20" s="1005"/>
      <c r="BO20" s="1005"/>
      <c r="BP20" s="1005"/>
      <c r="BQ20" s="1005"/>
      <c r="BR20" s="1005"/>
      <c r="BS20" s="1005"/>
      <c r="BT20" s="1005"/>
      <c r="BU20" s="1005"/>
      <c r="BV20" s="1005"/>
      <c r="BW20" s="1005"/>
      <c r="BX20" s="1005"/>
      <c r="BY20" s="1005"/>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7"/>
      <c r="DF20" s="124"/>
      <c r="DG20" s="110"/>
      <c r="DH20" s="110"/>
      <c r="DI20" s="155" t="s">
        <v>241</v>
      </c>
      <c r="DJ20" s="156"/>
      <c r="DK20" s="157"/>
      <c r="DL20" s="110"/>
      <c r="DM20" s="110"/>
      <c r="DN20" s="110"/>
      <c r="DO20" s="110"/>
      <c r="DP20" s="110"/>
    </row>
    <row r="21" spans="1:133" s="1" customFormat="1" ht="15.95" customHeight="1" thickBot="1" x14ac:dyDescent="0.25">
      <c r="A21" s="123"/>
      <c r="B21" s="957"/>
      <c r="C21" s="958"/>
      <c r="D21" s="958"/>
      <c r="E21" s="977" t="s">
        <v>11</v>
      </c>
      <c r="F21" s="977"/>
      <c r="G21" s="977"/>
      <c r="H21" s="977"/>
      <c r="I21" s="977"/>
      <c r="J21" s="977"/>
      <c r="K21" s="977"/>
      <c r="L21" s="977"/>
      <c r="M21" s="978">
        <v>43831</v>
      </c>
      <c r="N21" s="978"/>
      <c r="O21" s="978"/>
      <c r="P21" s="978"/>
      <c r="Q21" s="978"/>
      <c r="R21" s="978"/>
      <c r="S21" s="978"/>
      <c r="T21" s="978"/>
      <c r="U21" s="978"/>
      <c r="V21" s="978"/>
      <c r="W21" s="978"/>
      <c r="X21" s="978"/>
      <c r="Y21" s="978"/>
      <c r="Z21" s="978"/>
      <c r="AA21" s="978"/>
      <c r="AB21" s="978"/>
      <c r="AC21" s="978"/>
      <c r="AD21" s="959" t="s">
        <v>12</v>
      </c>
      <c r="AE21" s="959"/>
      <c r="AF21" s="959"/>
      <c r="AG21" s="959"/>
      <c r="AH21" s="959"/>
      <c r="AI21" s="959"/>
      <c r="AJ21" s="959"/>
      <c r="AK21" s="978">
        <v>44044</v>
      </c>
      <c r="AL21" s="978"/>
      <c r="AM21" s="978"/>
      <c r="AN21" s="978"/>
      <c r="AO21" s="978"/>
      <c r="AP21" s="978"/>
      <c r="AQ21" s="978"/>
      <c r="AR21" s="978"/>
      <c r="AS21" s="978"/>
      <c r="AT21" s="978"/>
      <c r="AU21" s="978"/>
      <c r="AV21" s="978"/>
      <c r="AW21" s="978"/>
      <c r="AX21" s="978"/>
      <c r="AY21" s="978"/>
      <c r="AZ21" s="978"/>
      <c r="BA21" s="978"/>
      <c r="BB21" s="959"/>
      <c r="BC21" s="959"/>
      <c r="BD21" s="959"/>
      <c r="BE21" s="959"/>
      <c r="BF21" s="959"/>
      <c r="BG21" s="959"/>
      <c r="BH21" s="1037"/>
      <c r="BI21" s="1037"/>
      <c r="BJ21" s="1037"/>
      <c r="BK21" s="1037"/>
      <c r="BL21" s="1037"/>
      <c r="BM21" s="1037"/>
      <c r="BN21" s="1037"/>
      <c r="BO21" s="1037"/>
      <c r="BP21" s="1037"/>
      <c r="BQ21" s="1037"/>
      <c r="BR21" s="1037"/>
      <c r="BS21" s="1037"/>
      <c r="BT21" s="1037"/>
      <c r="BU21" s="1037"/>
      <c r="BV21" s="1037"/>
      <c r="BW21" s="1037"/>
      <c r="BX21" s="1037"/>
      <c r="BY21" s="1037"/>
      <c r="BZ21" s="131"/>
      <c r="CA21" s="131"/>
      <c r="CB21" s="131"/>
      <c r="CC21" s="131"/>
      <c r="CD21" s="131"/>
      <c r="CE21" s="131"/>
      <c r="CF21" s="131"/>
      <c r="CG21" s="131"/>
      <c r="CH21" s="971" t="s">
        <v>122</v>
      </c>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124"/>
      <c r="DG21" s="110"/>
      <c r="DH21" s="110"/>
      <c r="DI21" s="163" t="str">
        <f>IF($DH$9="X",DJ9,(IF($DH$10="X",DJ10,IF($DH$11="X",DJ11,IF($DH$12="X",DJ12,IF($DH$13="X",DJ13,IF($DH$14="X",DJ14,"Enter '$ per' By Income Type Above")))))))</f>
        <v>Enter '$ per' By Income Type Above</v>
      </c>
      <c r="DJ21" s="110"/>
      <c r="DK21" s="159"/>
      <c r="DL21" s="110"/>
      <c r="DM21" s="110"/>
      <c r="DN21" s="110"/>
      <c r="DO21" s="110"/>
      <c r="DP21" s="110"/>
    </row>
    <row r="22" spans="1:133" s="1" customFormat="1" ht="6" customHeight="1" thickBot="1" x14ac:dyDescent="0.25">
      <c r="A22" s="123"/>
      <c r="B22" s="132"/>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c r="CQ22" s="133"/>
      <c r="CR22" s="133"/>
      <c r="CS22" s="133"/>
      <c r="CT22" s="133"/>
      <c r="CU22" s="133"/>
      <c r="CV22" s="133"/>
      <c r="CW22" s="133"/>
      <c r="CX22" s="133"/>
      <c r="CY22" s="133"/>
      <c r="CZ22" s="133"/>
      <c r="DA22" s="133"/>
      <c r="DB22" s="133"/>
      <c r="DC22" s="133"/>
      <c r="DD22" s="133"/>
      <c r="DE22" s="134"/>
      <c r="DF22" s="124"/>
      <c r="DG22" s="110"/>
      <c r="DH22" s="110"/>
      <c r="DI22" s="164"/>
      <c r="DJ22" s="161"/>
      <c r="DK22" s="162"/>
      <c r="DL22" s="110"/>
      <c r="DM22" s="110"/>
      <c r="DN22" s="110"/>
      <c r="DO22" s="110"/>
      <c r="DP22" s="110"/>
    </row>
    <row r="23" spans="1:133" s="2" customFormat="1" ht="15.95" customHeight="1" x14ac:dyDescent="0.2">
      <c r="A23" s="128"/>
      <c r="B23" s="957"/>
      <c r="C23" s="958"/>
      <c r="D23" s="958"/>
      <c r="E23" s="977" t="str">
        <f>IF(AK21="","",CONCATENATE("Months Included in ",(YEAR(AK21))," YTD Earnings"))</f>
        <v>Months Included in 2020 YTD Earnings</v>
      </c>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c r="AL23" s="977"/>
      <c r="AM23" s="977"/>
      <c r="AN23" s="977"/>
      <c r="AO23" s="977"/>
      <c r="AP23" s="977"/>
      <c r="AQ23" s="977"/>
      <c r="AR23" s="977"/>
      <c r="AS23" s="977"/>
      <c r="AT23" s="977"/>
      <c r="AU23" s="1028"/>
      <c r="AV23" s="1028"/>
      <c r="AW23" s="1028"/>
      <c r="AX23" s="1028"/>
      <c r="AY23" s="1028"/>
      <c r="AZ23" s="1028"/>
      <c r="BA23" s="1028"/>
      <c r="BB23" s="959" t="str">
        <f>CHAR(247)</f>
        <v>÷</v>
      </c>
      <c r="BC23" s="959"/>
      <c r="BD23" s="959"/>
      <c r="BE23" s="959"/>
      <c r="BF23" s="959"/>
      <c r="BG23" s="959"/>
      <c r="BH23" s="999">
        <f>IF(BH21=0,0,ROUNDUP(((AK21-M21)/365)*12,1))</f>
        <v>0</v>
      </c>
      <c r="BI23" s="999"/>
      <c r="BJ23" s="999"/>
      <c r="BK23" s="999"/>
      <c r="BL23" s="999"/>
      <c r="BM23" s="999"/>
      <c r="BN23" s="999"/>
      <c r="BO23" s="999"/>
      <c r="BP23" s="999"/>
      <c r="BQ23" s="999"/>
      <c r="BR23" s="999"/>
      <c r="BS23" s="999"/>
      <c r="BT23" s="999"/>
      <c r="BU23" s="999"/>
      <c r="BV23" s="999"/>
      <c r="BW23" s="999"/>
      <c r="BX23" s="999"/>
      <c r="BY23" s="999"/>
      <c r="BZ23" s="959"/>
      <c r="CA23" s="959"/>
      <c r="CB23" s="959"/>
      <c r="CC23" s="959"/>
      <c r="CD23" s="959"/>
      <c r="CE23" s="959"/>
      <c r="CF23" s="959"/>
      <c r="CG23" s="959"/>
      <c r="CH23" s="959"/>
      <c r="CI23" s="959"/>
      <c r="CJ23" s="959"/>
      <c r="CK23" s="976"/>
      <c r="CL23" s="976"/>
      <c r="CM23" s="976"/>
      <c r="CN23" s="976"/>
      <c r="CO23" s="976"/>
      <c r="CP23" s="976"/>
      <c r="CQ23" s="976"/>
      <c r="CR23" s="976"/>
      <c r="CS23" s="976"/>
      <c r="CT23" s="976"/>
      <c r="CU23" s="976"/>
      <c r="CV23" s="976"/>
      <c r="CW23" s="976"/>
      <c r="CX23" s="976"/>
      <c r="CY23" s="976"/>
      <c r="CZ23" s="976"/>
      <c r="DA23" s="976"/>
      <c r="DB23" s="976"/>
      <c r="DC23" s="958"/>
      <c r="DD23" s="958"/>
      <c r="DE23" s="967"/>
      <c r="DF23" s="129"/>
      <c r="DG23" s="111"/>
      <c r="DH23" s="111"/>
      <c r="DI23" s="155" t="s">
        <v>242</v>
      </c>
      <c r="DJ23" s="156"/>
      <c r="DK23" s="157"/>
      <c r="DL23" s="111"/>
      <c r="DM23" s="111"/>
      <c r="DN23" s="111"/>
      <c r="DO23" s="111"/>
      <c r="DP23" s="111"/>
    </row>
    <row r="24" spans="1:133" s="1" customFormat="1" ht="15.95" customHeight="1" x14ac:dyDescent="0.2">
      <c r="A24" s="123"/>
      <c r="B24" s="957"/>
      <c r="C24" s="958"/>
      <c r="D24" s="958"/>
      <c r="E24" s="981" t="s">
        <v>3</v>
      </c>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59" t="s">
        <v>1</v>
      </c>
      <c r="BC24" s="959"/>
      <c r="BD24" s="959"/>
      <c r="BE24" s="959"/>
      <c r="BF24" s="959"/>
      <c r="BG24" s="959"/>
      <c r="BH24" s="1036">
        <f>IF(BH21=0,0,ROUNDDOWN(BH21/BH23,2))</f>
        <v>0</v>
      </c>
      <c r="BI24" s="1036"/>
      <c r="BJ24" s="1036"/>
      <c r="BK24" s="1036"/>
      <c r="BL24" s="1036"/>
      <c r="BM24" s="1036"/>
      <c r="BN24" s="1036"/>
      <c r="BO24" s="1036"/>
      <c r="BP24" s="1036"/>
      <c r="BQ24" s="1036"/>
      <c r="BR24" s="1036"/>
      <c r="BS24" s="1036"/>
      <c r="BT24" s="1036"/>
      <c r="BU24" s="1036"/>
      <c r="BV24" s="1036"/>
      <c r="BW24" s="1036"/>
      <c r="BX24" s="1036"/>
      <c r="BY24" s="1036"/>
      <c r="BZ24" s="959"/>
      <c r="CA24" s="959"/>
      <c r="CB24" s="959"/>
      <c r="CC24" s="959"/>
      <c r="CD24" s="959"/>
      <c r="CE24" s="959"/>
      <c r="CF24" s="959"/>
      <c r="CG24" s="959"/>
      <c r="CH24" s="959"/>
      <c r="CI24" s="959"/>
      <c r="CJ24" s="959"/>
      <c r="CK24" s="1000"/>
      <c r="CL24" s="1000"/>
      <c r="CM24" s="1000"/>
      <c r="CN24" s="1000"/>
      <c r="CO24" s="1000"/>
      <c r="CP24" s="1000"/>
      <c r="CQ24" s="1000"/>
      <c r="CR24" s="1000"/>
      <c r="CS24" s="1000"/>
      <c r="CT24" s="1000"/>
      <c r="CU24" s="1000"/>
      <c r="CV24" s="1000"/>
      <c r="CW24" s="1000"/>
      <c r="CX24" s="1000"/>
      <c r="CY24" s="1000"/>
      <c r="CZ24" s="1000"/>
      <c r="DA24" s="1000"/>
      <c r="DB24" s="1000"/>
      <c r="DC24" s="958"/>
      <c r="DD24" s="958"/>
      <c r="DE24" s="967"/>
      <c r="DF24" s="124"/>
      <c r="DG24" s="110"/>
      <c r="DH24" s="110"/>
      <c r="DI24" s="165" t="str">
        <f>IF($DH$9="X",DK9*52,(IF($DH$10="X",DK10,IF($DH$11="X",DK11,IF($DH$12="X",DK12,IF($DH$13="X",DK13,IF($DH$14="X",DK14,"Enter '#' By Income Type Above")))))))</f>
        <v>Enter '#' By Income Type Above</v>
      </c>
      <c r="DJ24" s="110"/>
      <c r="DK24" s="159"/>
      <c r="DL24" s="110"/>
      <c r="DM24" s="110"/>
      <c r="DN24" s="110"/>
      <c r="DO24" s="110"/>
      <c r="DP24" s="110"/>
    </row>
    <row r="25" spans="1:133" s="2" customFormat="1" ht="9.9499999999999993" customHeight="1" thickBot="1" x14ac:dyDescent="0.25">
      <c r="A25" s="128"/>
      <c r="B25" s="968"/>
      <c r="C25" s="969"/>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c r="AL25" s="969"/>
      <c r="AM25" s="969"/>
      <c r="AN25" s="969"/>
      <c r="AO25" s="969"/>
      <c r="AP25" s="969"/>
      <c r="AQ25" s="969"/>
      <c r="AR25" s="969"/>
      <c r="AS25" s="969"/>
      <c r="AT25" s="969"/>
      <c r="AU25" s="969"/>
      <c r="AV25" s="969"/>
      <c r="AW25" s="969"/>
      <c r="AX25" s="969"/>
      <c r="AY25" s="969"/>
      <c r="AZ25" s="969"/>
      <c r="BA25" s="969"/>
      <c r="BB25" s="969"/>
      <c r="BC25" s="969"/>
      <c r="BD25" s="969"/>
      <c r="BE25" s="969"/>
      <c r="BF25" s="969"/>
      <c r="BG25" s="969"/>
      <c r="BH25" s="969"/>
      <c r="BI25" s="969"/>
      <c r="BJ25" s="969"/>
      <c r="BK25" s="969"/>
      <c r="BL25" s="969"/>
      <c r="BM25" s="969"/>
      <c r="BN25" s="969"/>
      <c r="BO25" s="969"/>
      <c r="BP25" s="969"/>
      <c r="BQ25" s="969"/>
      <c r="BR25" s="969"/>
      <c r="BS25" s="969"/>
      <c r="BT25" s="969"/>
      <c r="BU25" s="969"/>
      <c r="BV25" s="969"/>
      <c r="BW25" s="969"/>
      <c r="BX25" s="969"/>
      <c r="BY25" s="969"/>
      <c r="BZ25" s="969"/>
      <c r="CA25" s="969"/>
      <c r="CB25" s="969"/>
      <c r="CC25" s="969"/>
      <c r="CD25" s="969"/>
      <c r="CE25" s="969"/>
      <c r="CF25" s="969"/>
      <c r="CG25" s="969"/>
      <c r="CH25" s="969"/>
      <c r="CI25" s="969"/>
      <c r="CJ25" s="969"/>
      <c r="CK25" s="969"/>
      <c r="CL25" s="969"/>
      <c r="CM25" s="969"/>
      <c r="CN25" s="969"/>
      <c r="CO25" s="969"/>
      <c r="CP25" s="969"/>
      <c r="CQ25" s="969"/>
      <c r="CR25" s="969"/>
      <c r="CS25" s="969"/>
      <c r="CT25" s="969"/>
      <c r="CU25" s="969"/>
      <c r="CV25" s="969"/>
      <c r="CW25" s="969"/>
      <c r="CX25" s="969"/>
      <c r="CY25" s="969"/>
      <c r="CZ25" s="969"/>
      <c r="DA25" s="969"/>
      <c r="DB25" s="969"/>
      <c r="DC25" s="969"/>
      <c r="DD25" s="969"/>
      <c r="DE25" s="970"/>
      <c r="DF25" s="129"/>
      <c r="DG25" s="111"/>
      <c r="DH25" s="111"/>
      <c r="DI25" s="164"/>
      <c r="DJ25" s="161"/>
      <c r="DK25" s="162"/>
      <c r="DL25" s="111"/>
      <c r="DM25" s="111"/>
      <c r="DN25" s="111"/>
      <c r="DO25" s="111"/>
      <c r="DP25" s="111"/>
    </row>
    <row r="26" spans="1:133" s="1" customFormat="1" ht="15.95" customHeight="1" thickBot="1" x14ac:dyDescent="0.25">
      <c r="A26" s="123"/>
      <c r="B26" s="972" t="str">
        <f>IF(AK28&lt;&gt;"",(CONCATENATE(YEAR(AK28)," TOTAL EARNINGS")),"Earnings for the Previous Year")</f>
        <v>2019 TOTAL EARNINGS</v>
      </c>
      <c r="C26" s="972"/>
      <c r="D26" s="972"/>
      <c r="E26" s="972"/>
      <c r="F26" s="972"/>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2"/>
      <c r="BU26" s="972"/>
      <c r="BV26" s="972"/>
      <c r="BW26" s="972"/>
      <c r="BX26" s="972"/>
      <c r="BY26" s="972"/>
      <c r="BZ26" s="972"/>
      <c r="CA26" s="972"/>
      <c r="CB26" s="1032"/>
      <c r="CC26" s="1002"/>
      <c r="CD26" s="1003"/>
      <c r="CE26" s="1003"/>
      <c r="CF26" s="1003"/>
      <c r="CG26" s="1003"/>
      <c r="CH26" s="973" t="str">
        <f>IF(AK28&lt;&gt;"",(CONCATENATE(YEAR(AK28)," VOE")),"Earnings for the Previous Year")</f>
        <v>2019 VOE</v>
      </c>
      <c r="CI26" s="974"/>
      <c r="CJ26" s="974"/>
      <c r="CK26" s="974"/>
      <c r="CL26" s="974"/>
      <c r="CM26" s="974"/>
      <c r="CN26" s="974"/>
      <c r="CO26" s="974"/>
      <c r="CP26" s="974"/>
      <c r="CQ26" s="974"/>
      <c r="CR26" s="974"/>
      <c r="CS26" s="974"/>
      <c r="CT26" s="974"/>
      <c r="CU26" s="974"/>
      <c r="CV26" s="974"/>
      <c r="CW26" s="974"/>
      <c r="CX26" s="974"/>
      <c r="CY26" s="974"/>
      <c r="CZ26" s="974"/>
      <c r="DA26" s="974"/>
      <c r="DB26" s="974"/>
      <c r="DC26" s="974"/>
      <c r="DD26" s="974"/>
      <c r="DE26" s="975"/>
      <c r="DF26" s="124"/>
      <c r="DG26" s="110"/>
      <c r="DH26" s="110"/>
      <c r="DI26" s="155" t="s">
        <v>243</v>
      </c>
      <c r="DJ26" s="156"/>
      <c r="DK26" s="157"/>
      <c r="DL26" s="110"/>
      <c r="DM26" s="110"/>
      <c r="DN26" s="110"/>
      <c r="DO26" s="110"/>
      <c r="DP26" s="110"/>
    </row>
    <row r="27" spans="1:133" s="1" customFormat="1" ht="9" customHeight="1" x14ac:dyDescent="0.2">
      <c r="A27" s="123"/>
      <c r="B27" s="957"/>
      <c r="C27" s="958"/>
      <c r="D27" s="958"/>
      <c r="E27" s="958"/>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958"/>
      <c r="AM27" s="958"/>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c r="BP27" s="958"/>
      <c r="BQ27" s="958"/>
      <c r="BR27" s="958"/>
      <c r="BS27" s="958"/>
      <c r="BT27" s="958"/>
      <c r="BU27" s="958"/>
      <c r="BV27" s="958"/>
      <c r="BW27" s="958"/>
      <c r="BX27" s="958"/>
      <c r="BY27" s="958"/>
      <c r="BZ27" s="958"/>
      <c r="CA27" s="958"/>
      <c r="CB27" s="958"/>
      <c r="CC27" s="958"/>
      <c r="CD27" s="958"/>
      <c r="CE27" s="958"/>
      <c r="CF27" s="958"/>
      <c r="CG27" s="958"/>
      <c r="CH27" s="958"/>
      <c r="CI27" s="958"/>
      <c r="CJ27" s="958"/>
      <c r="CK27" s="958"/>
      <c r="CL27" s="958"/>
      <c r="CM27" s="958"/>
      <c r="CN27" s="958"/>
      <c r="CO27" s="958"/>
      <c r="CP27" s="958"/>
      <c r="CQ27" s="958"/>
      <c r="CR27" s="958"/>
      <c r="CS27" s="958"/>
      <c r="CT27" s="958"/>
      <c r="CU27" s="958"/>
      <c r="CV27" s="958"/>
      <c r="CW27" s="958"/>
      <c r="CX27" s="958"/>
      <c r="CY27" s="958"/>
      <c r="CZ27" s="958"/>
      <c r="DA27" s="958"/>
      <c r="DB27" s="958"/>
      <c r="DC27" s="958"/>
      <c r="DD27" s="958"/>
      <c r="DE27" s="967"/>
      <c r="DF27" s="124"/>
      <c r="DG27" s="110"/>
      <c r="DH27" s="110"/>
      <c r="DI27" s="165"/>
      <c r="DJ27" s="110"/>
      <c r="DK27" s="159"/>
      <c r="DL27" s="110"/>
      <c r="DM27" s="110"/>
      <c r="DN27" s="110"/>
      <c r="DO27" s="110"/>
      <c r="DP27" s="110"/>
    </row>
    <row r="28" spans="1:133" s="1" customFormat="1" ht="15.95" customHeight="1" thickBot="1" x14ac:dyDescent="0.25">
      <c r="A28" s="123"/>
      <c r="B28" s="957"/>
      <c r="C28" s="958"/>
      <c r="D28" s="958"/>
      <c r="E28" s="977" t="s">
        <v>11</v>
      </c>
      <c r="F28" s="977"/>
      <c r="G28" s="977"/>
      <c r="H28" s="977"/>
      <c r="I28" s="977"/>
      <c r="J28" s="977"/>
      <c r="K28" s="977"/>
      <c r="L28" s="977"/>
      <c r="M28" s="978">
        <v>43466</v>
      </c>
      <c r="N28" s="978"/>
      <c r="O28" s="978"/>
      <c r="P28" s="978"/>
      <c r="Q28" s="978"/>
      <c r="R28" s="978"/>
      <c r="S28" s="978"/>
      <c r="T28" s="978"/>
      <c r="U28" s="978"/>
      <c r="V28" s="978"/>
      <c r="W28" s="978"/>
      <c r="X28" s="978"/>
      <c r="Y28" s="978"/>
      <c r="Z28" s="978"/>
      <c r="AA28" s="978"/>
      <c r="AB28" s="978"/>
      <c r="AC28" s="978"/>
      <c r="AD28" s="959" t="s">
        <v>12</v>
      </c>
      <c r="AE28" s="959"/>
      <c r="AF28" s="959"/>
      <c r="AG28" s="959"/>
      <c r="AH28" s="959"/>
      <c r="AI28" s="959"/>
      <c r="AJ28" s="959"/>
      <c r="AK28" s="978">
        <v>43830</v>
      </c>
      <c r="AL28" s="978"/>
      <c r="AM28" s="978"/>
      <c r="AN28" s="978"/>
      <c r="AO28" s="978"/>
      <c r="AP28" s="978"/>
      <c r="AQ28" s="978"/>
      <c r="AR28" s="978"/>
      <c r="AS28" s="978"/>
      <c r="AT28" s="978"/>
      <c r="AU28" s="978"/>
      <c r="AV28" s="978"/>
      <c r="AW28" s="978"/>
      <c r="AX28" s="978"/>
      <c r="AY28" s="978"/>
      <c r="AZ28" s="978"/>
      <c r="BA28" s="978"/>
      <c r="BB28" s="959"/>
      <c r="BC28" s="959"/>
      <c r="BD28" s="959"/>
      <c r="BE28" s="959"/>
      <c r="BF28" s="959"/>
      <c r="BG28" s="959"/>
      <c r="BH28" s="976"/>
      <c r="BI28" s="976"/>
      <c r="BJ28" s="976"/>
      <c r="BK28" s="976"/>
      <c r="BL28" s="976"/>
      <c r="BM28" s="976"/>
      <c r="BN28" s="976"/>
      <c r="BO28" s="976"/>
      <c r="BP28" s="976"/>
      <c r="BQ28" s="976"/>
      <c r="BR28" s="976"/>
      <c r="BS28" s="976"/>
      <c r="BT28" s="976"/>
      <c r="BU28" s="976"/>
      <c r="BV28" s="976"/>
      <c r="BW28" s="976"/>
      <c r="BX28" s="976"/>
      <c r="BY28" s="976"/>
      <c r="BZ28" s="959"/>
      <c r="CA28" s="959"/>
      <c r="CB28" s="959"/>
      <c r="CC28" s="959"/>
      <c r="CD28" s="959"/>
      <c r="CE28" s="959"/>
      <c r="CF28" s="959"/>
      <c r="CG28" s="959"/>
      <c r="CH28" s="959"/>
      <c r="CI28" s="959"/>
      <c r="CJ28" s="959"/>
      <c r="CK28" s="976"/>
      <c r="CL28" s="976"/>
      <c r="CM28" s="976"/>
      <c r="CN28" s="976"/>
      <c r="CO28" s="976"/>
      <c r="CP28" s="976"/>
      <c r="CQ28" s="976"/>
      <c r="CR28" s="976"/>
      <c r="CS28" s="976"/>
      <c r="CT28" s="976"/>
      <c r="CU28" s="976"/>
      <c r="CV28" s="976"/>
      <c r="CW28" s="976"/>
      <c r="CX28" s="976"/>
      <c r="CY28" s="976"/>
      <c r="CZ28" s="976"/>
      <c r="DA28" s="976"/>
      <c r="DB28" s="976"/>
      <c r="DC28" s="958"/>
      <c r="DD28" s="958"/>
      <c r="DE28" s="967"/>
      <c r="DF28" s="124"/>
      <c r="DG28" s="110"/>
      <c r="DH28" s="110"/>
      <c r="DI28" s="166" t="str">
        <f>IF($DH$9="X",DL9,(IF($DH$10="X",DL10,IF($DH$11="X",DL11,IF($DH$12="X",DL12,IF($DH$13="X",DL13,IF($DH$14="X",DL14,"Enter 'X' By Income Type Above")))))))</f>
        <v>Enter 'X' By Income Type Above</v>
      </c>
      <c r="DJ28" s="161"/>
      <c r="DK28" s="162"/>
      <c r="DL28" s="110"/>
      <c r="DM28" s="110"/>
      <c r="DN28" s="110"/>
      <c r="DO28" s="110"/>
      <c r="DP28" s="110"/>
    </row>
    <row r="29" spans="1:133" s="1" customFormat="1" ht="6" customHeight="1" thickBot="1" x14ac:dyDescent="0.25">
      <c r="A29" s="123"/>
      <c r="B29" s="132"/>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5"/>
      <c r="BI29" s="135"/>
      <c r="BJ29" s="135"/>
      <c r="BK29" s="135"/>
      <c r="BL29" s="135"/>
      <c r="BM29" s="135"/>
      <c r="BN29" s="135"/>
      <c r="BO29" s="135"/>
      <c r="BP29" s="135"/>
      <c r="BQ29" s="135"/>
      <c r="BR29" s="135"/>
      <c r="BS29" s="135"/>
      <c r="BT29" s="135"/>
      <c r="BU29" s="135"/>
      <c r="BV29" s="135"/>
      <c r="BW29" s="135"/>
      <c r="BX29" s="135"/>
      <c r="BY29" s="135"/>
      <c r="BZ29" s="133"/>
      <c r="CA29" s="133"/>
      <c r="CB29" s="133"/>
      <c r="CC29" s="133"/>
      <c r="CD29" s="133"/>
      <c r="CE29" s="133"/>
      <c r="CF29" s="133"/>
      <c r="CG29" s="133"/>
      <c r="CH29" s="133"/>
      <c r="CI29" s="133"/>
      <c r="CJ29" s="133"/>
      <c r="CK29" s="133"/>
      <c r="CL29" s="133"/>
      <c r="CM29" s="133"/>
      <c r="CN29" s="133"/>
      <c r="CO29" s="133"/>
      <c r="CP29" s="133"/>
      <c r="CQ29" s="133"/>
      <c r="CR29" s="133"/>
      <c r="CS29" s="133"/>
      <c r="CT29" s="133"/>
      <c r="CU29" s="133"/>
      <c r="CV29" s="133"/>
      <c r="CW29" s="133"/>
      <c r="CX29" s="133"/>
      <c r="CY29" s="133"/>
      <c r="CZ29" s="133"/>
      <c r="DA29" s="133"/>
      <c r="DB29" s="133"/>
      <c r="DC29" s="133"/>
      <c r="DD29" s="133"/>
      <c r="DE29" s="134"/>
      <c r="DF29" s="124"/>
      <c r="DG29" s="110"/>
      <c r="DH29" s="110"/>
      <c r="DI29" s="110"/>
      <c r="DJ29" s="110"/>
      <c r="DK29" s="110"/>
      <c r="DL29" s="110"/>
      <c r="DM29" s="110"/>
      <c r="DN29" s="110"/>
      <c r="DO29" s="110"/>
      <c r="DP29" s="110"/>
    </row>
    <row r="30" spans="1:133" s="2" customFormat="1" ht="15.95" customHeight="1" thickBot="1" x14ac:dyDescent="0.25">
      <c r="A30" s="128"/>
      <c r="B30" s="957"/>
      <c r="C30" s="958"/>
      <c r="D30" s="958"/>
      <c r="E30" s="977" t="str">
        <f>IF(AK28=""," ",CONCATENATE("Months Included in ",(YEAR(AK28))," Total Earnings"))</f>
        <v>Months Included in 2019 Total Earnings</v>
      </c>
      <c r="F30" s="977"/>
      <c r="G30" s="977"/>
      <c r="H30" s="1027"/>
      <c r="I30" s="1028"/>
      <c r="J30" s="1028"/>
      <c r="K30" s="1028"/>
      <c r="L30" s="1028"/>
      <c r="M30" s="1028"/>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8"/>
      <c r="AQ30" s="1028"/>
      <c r="AR30" s="1028"/>
      <c r="AS30" s="1028"/>
      <c r="AT30" s="1028"/>
      <c r="AU30" s="1028"/>
      <c r="AV30" s="1028"/>
      <c r="AW30" s="1028"/>
      <c r="AX30" s="1028"/>
      <c r="AY30" s="1028"/>
      <c r="AZ30" s="1028"/>
      <c r="BA30" s="1028"/>
      <c r="BB30" s="959" t="str">
        <f>CHAR(247)</f>
        <v>÷</v>
      </c>
      <c r="BC30" s="959"/>
      <c r="BD30" s="959"/>
      <c r="BE30" s="959"/>
      <c r="BF30" s="959"/>
      <c r="BG30" s="959"/>
      <c r="BH30" s="999">
        <f>IF(BH28=0,0,ROUNDUP(((AK28-M28)/365)*12,1))</f>
        <v>0</v>
      </c>
      <c r="BI30" s="999"/>
      <c r="BJ30" s="999"/>
      <c r="BK30" s="999"/>
      <c r="BL30" s="999"/>
      <c r="BM30" s="999"/>
      <c r="BN30" s="999"/>
      <c r="BO30" s="999"/>
      <c r="BP30" s="999"/>
      <c r="BQ30" s="999"/>
      <c r="BR30" s="999"/>
      <c r="BS30" s="999"/>
      <c r="BT30" s="999"/>
      <c r="BU30" s="999"/>
      <c r="BV30" s="999"/>
      <c r="BW30" s="999"/>
      <c r="BX30" s="999"/>
      <c r="BY30" s="999"/>
      <c r="BZ30" s="131"/>
      <c r="CA30" s="131"/>
      <c r="CB30" s="131"/>
      <c r="CC30" s="131"/>
      <c r="CD30" s="131"/>
      <c r="CE30" s="131"/>
      <c r="CF30" s="131"/>
      <c r="CG30" s="131"/>
      <c r="CH30" s="971" t="s">
        <v>98</v>
      </c>
      <c r="CI30" s="972"/>
      <c r="CJ30" s="972"/>
      <c r="CK30" s="972"/>
      <c r="CL30" s="972"/>
      <c r="CM30" s="972"/>
      <c r="CN30" s="972"/>
      <c r="CO30" s="972"/>
      <c r="CP30" s="972"/>
      <c r="CQ30" s="972"/>
      <c r="CR30" s="972"/>
      <c r="CS30" s="972"/>
      <c r="CT30" s="972"/>
      <c r="CU30" s="972"/>
      <c r="CV30" s="972"/>
      <c r="CW30" s="972"/>
      <c r="CX30" s="972"/>
      <c r="CY30" s="972"/>
      <c r="CZ30" s="972"/>
      <c r="DA30" s="972"/>
      <c r="DB30" s="972"/>
      <c r="DC30" s="972"/>
      <c r="DD30" s="972"/>
      <c r="DE30" s="972"/>
      <c r="DF30" s="129"/>
      <c r="DG30" s="998" t="str">
        <f>IF(OR(CK32=0,CK32=""),"",IF(AND(CK32&gt;=(BH28*0.9),CK32&lt;=(BH28*1.1)),"Income data IS acceptable (within 10% tolerance).","Income data IS NOT acceptable (exceeds 10% tolerance)"))</f>
        <v/>
      </c>
      <c r="DH30" s="998"/>
      <c r="DI30" s="998"/>
      <c r="DJ30" s="998"/>
      <c r="DK30" s="998"/>
      <c r="DL30" s="998"/>
      <c r="DM30" s="998"/>
      <c r="DN30" s="998"/>
      <c r="DO30" s="998"/>
      <c r="DP30" s="998"/>
      <c r="DQ30" s="998"/>
      <c r="DR30" s="998"/>
      <c r="DS30" s="998"/>
      <c r="DT30" s="998"/>
      <c r="DU30" s="998"/>
      <c r="DV30" s="998"/>
      <c r="DW30" s="998"/>
      <c r="DX30" s="998"/>
      <c r="DY30" s="998"/>
      <c r="DZ30" s="998"/>
      <c r="EA30" s="998"/>
      <c r="EB30" s="998"/>
      <c r="EC30" s="998"/>
    </row>
    <row r="31" spans="1:133" s="1" customFormat="1" ht="6" customHeight="1" x14ac:dyDescent="0.2">
      <c r="A31" s="123"/>
      <c r="B31" s="13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5"/>
      <c r="BI31" s="135"/>
      <c r="BJ31" s="135"/>
      <c r="BK31" s="135"/>
      <c r="BL31" s="135"/>
      <c r="BM31" s="135"/>
      <c r="BN31" s="135"/>
      <c r="BO31" s="135"/>
      <c r="BP31" s="135"/>
      <c r="BQ31" s="135"/>
      <c r="BR31" s="135"/>
      <c r="BS31" s="135"/>
      <c r="BT31" s="135"/>
      <c r="BU31" s="135"/>
      <c r="BV31" s="135"/>
      <c r="BW31" s="135"/>
      <c r="BX31" s="135"/>
      <c r="BY31" s="135"/>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4"/>
      <c r="DF31" s="124"/>
      <c r="DG31" s="998"/>
      <c r="DH31" s="998"/>
      <c r="DI31" s="998"/>
      <c r="DJ31" s="998"/>
      <c r="DK31" s="998"/>
      <c r="DL31" s="998"/>
      <c r="DM31" s="998"/>
      <c r="DN31" s="998"/>
      <c r="DO31" s="998"/>
      <c r="DP31" s="998"/>
      <c r="DQ31" s="998"/>
      <c r="DR31" s="998"/>
      <c r="DS31" s="998"/>
      <c r="DT31" s="998"/>
      <c r="DU31" s="998"/>
      <c r="DV31" s="998"/>
      <c r="DW31" s="998"/>
      <c r="DX31" s="998"/>
      <c r="DY31" s="998"/>
      <c r="DZ31" s="998"/>
      <c r="EA31" s="998"/>
      <c r="EB31" s="998"/>
      <c r="EC31" s="998"/>
    </row>
    <row r="32" spans="1:133" s="1" customFormat="1" ht="15.95" customHeight="1" x14ac:dyDescent="0.2">
      <c r="A32" s="123"/>
      <c r="B32" s="957"/>
      <c r="C32" s="958"/>
      <c r="D32" s="958"/>
      <c r="E32" s="981" t="s">
        <v>3</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59" t="s">
        <v>1</v>
      </c>
      <c r="BC32" s="959"/>
      <c r="BD32" s="959"/>
      <c r="BE32" s="959"/>
      <c r="BF32" s="959"/>
      <c r="BG32" s="959"/>
      <c r="BH32" s="979">
        <f>IF(BH28=0,0,ROUNDDOWN(BH28/BH30,2))</f>
        <v>0</v>
      </c>
      <c r="BI32" s="979"/>
      <c r="BJ32" s="979"/>
      <c r="BK32" s="979"/>
      <c r="BL32" s="979"/>
      <c r="BM32" s="979"/>
      <c r="BN32" s="979"/>
      <c r="BO32" s="979"/>
      <c r="BP32" s="979"/>
      <c r="BQ32" s="979"/>
      <c r="BR32" s="979"/>
      <c r="BS32" s="979"/>
      <c r="BT32" s="979"/>
      <c r="BU32" s="979"/>
      <c r="BV32" s="979"/>
      <c r="BW32" s="979"/>
      <c r="BX32" s="979"/>
      <c r="BY32" s="979"/>
      <c r="BZ32" s="131"/>
      <c r="CA32" s="131"/>
      <c r="CB32" s="131"/>
      <c r="CC32" s="131"/>
      <c r="CD32" s="131"/>
      <c r="CE32" s="131"/>
      <c r="CF32" s="131"/>
      <c r="CG32" s="131"/>
      <c r="CH32" s="133"/>
      <c r="CI32" s="133"/>
      <c r="CJ32" s="133"/>
      <c r="CK32" s="976"/>
      <c r="CL32" s="976"/>
      <c r="CM32" s="976"/>
      <c r="CN32" s="976"/>
      <c r="CO32" s="976"/>
      <c r="CP32" s="976"/>
      <c r="CQ32" s="976"/>
      <c r="CR32" s="976"/>
      <c r="CS32" s="976"/>
      <c r="CT32" s="976"/>
      <c r="CU32" s="976"/>
      <c r="CV32" s="976"/>
      <c r="CW32" s="976"/>
      <c r="CX32" s="976"/>
      <c r="CY32" s="976"/>
      <c r="CZ32" s="976"/>
      <c r="DA32" s="976"/>
      <c r="DB32" s="976"/>
      <c r="DC32" s="133"/>
      <c r="DD32" s="133"/>
      <c r="DE32" s="134"/>
      <c r="DF32" s="124"/>
      <c r="DG32" s="998"/>
      <c r="DH32" s="998"/>
      <c r="DI32" s="998"/>
      <c r="DJ32" s="998"/>
      <c r="DK32" s="998"/>
      <c r="DL32" s="998"/>
      <c r="DM32" s="998"/>
      <c r="DN32" s="998"/>
      <c r="DO32" s="998"/>
      <c r="DP32" s="998"/>
      <c r="DQ32" s="998"/>
      <c r="DR32" s="998"/>
      <c r="DS32" s="998"/>
      <c r="DT32" s="998"/>
      <c r="DU32" s="998"/>
      <c r="DV32" s="998"/>
      <c r="DW32" s="998"/>
      <c r="DX32" s="998"/>
      <c r="DY32" s="998"/>
      <c r="DZ32" s="998"/>
      <c r="EA32" s="998"/>
      <c r="EB32" s="998"/>
      <c r="EC32" s="998"/>
    </row>
    <row r="33" spans="1:133" s="2" customFormat="1" ht="9.9499999999999993" customHeight="1" thickBot="1" x14ac:dyDescent="0.25">
      <c r="A33" s="128"/>
      <c r="B33" s="136"/>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8"/>
      <c r="DF33" s="129"/>
      <c r="DG33" s="998"/>
      <c r="DH33" s="998"/>
      <c r="DI33" s="998"/>
      <c r="DJ33" s="998"/>
      <c r="DK33" s="998"/>
      <c r="DL33" s="998"/>
      <c r="DM33" s="998"/>
      <c r="DN33" s="998"/>
      <c r="DO33" s="998"/>
      <c r="DP33" s="998"/>
      <c r="DQ33" s="998"/>
      <c r="DR33" s="998"/>
      <c r="DS33" s="998"/>
      <c r="DT33" s="998"/>
      <c r="DU33" s="998"/>
      <c r="DV33" s="998"/>
      <c r="DW33" s="998"/>
      <c r="DX33" s="998"/>
      <c r="DY33" s="998"/>
      <c r="DZ33" s="998"/>
      <c r="EA33" s="998"/>
      <c r="EB33" s="998"/>
      <c r="EC33" s="998"/>
    </row>
    <row r="34" spans="1:133" s="1" customFormat="1" ht="15.95" customHeight="1" thickBot="1" x14ac:dyDescent="0.25">
      <c r="A34" s="123"/>
      <c r="B34" s="972" t="str">
        <f>IF(AK36&lt;&gt;"",(CONCATENATE(YEAR(AK36)," TOTAL EARNINGS")),"Earnings for the Previous Year")</f>
        <v>2018 TOTAL EARNINGS</v>
      </c>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c r="AL34" s="972"/>
      <c r="AM34" s="972"/>
      <c r="AN34" s="972"/>
      <c r="AO34" s="972"/>
      <c r="AP34" s="972"/>
      <c r="AQ34" s="972"/>
      <c r="AR34" s="972"/>
      <c r="AS34" s="972"/>
      <c r="AT34" s="972"/>
      <c r="AU34" s="972"/>
      <c r="AV34" s="972"/>
      <c r="AW34" s="972"/>
      <c r="AX34" s="972"/>
      <c r="AY34" s="972"/>
      <c r="AZ34" s="972"/>
      <c r="BA34" s="972"/>
      <c r="BB34" s="972"/>
      <c r="BC34" s="972"/>
      <c r="BD34" s="972"/>
      <c r="BE34" s="972"/>
      <c r="BF34" s="972"/>
      <c r="BG34" s="972"/>
      <c r="BH34" s="972"/>
      <c r="BI34" s="972"/>
      <c r="BJ34" s="972"/>
      <c r="BK34" s="972"/>
      <c r="BL34" s="972"/>
      <c r="BM34" s="972"/>
      <c r="BN34" s="972"/>
      <c r="BO34" s="972"/>
      <c r="BP34" s="972"/>
      <c r="BQ34" s="972"/>
      <c r="BR34" s="972"/>
      <c r="BS34" s="972"/>
      <c r="BT34" s="972"/>
      <c r="BU34" s="972"/>
      <c r="BV34" s="972"/>
      <c r="BW34" s="972"/>
      <c r="BX34" s="972"/>
      <c r="BY34" s="972"/>
      <c r="BZ34" s="972"/>
      <c r="CA34" s="972"/>
      <c r="CB34" s="1032"/>
      <c r="CC34" s="1002"/>
      <c r="CD34" s="1003"/>
      <c r="CE34" s="1003"/>
      <c r="CF34" s="1003"/>
      <c r="CG34" s="1003"/>
      <c r="CH34" s="973" t="str">
        <f>IF(AK36&lt;&gt;"",(CONCATENATE(YEAR(AK36)," VOE")),"Earnings for the Previous Year")</f>
        <v>2018 VOE</v>
      </c>
      <c r="CI34" s="974"/>
      <c r="CJ34" s="974"/>
      <c r="CK34" s="974"/>
      <c r="CL34" s="974"/>
      <c r="CM34" s="974"/>
      <c r="CN34" s="974"/>
      <c r="CO34" s="974"/>
      <c r="CP34" s="974"/>
      <c r="CQ34" s="974"/>
      <c r="CR34" s="974"/>
      <c r="CS34" s="974"/>
      <c r="CT34" s="974"/>
      <c r="CU34" s="974"/>
      <c r="CV34" s="974"/>
      <c r="CW34" s="974"/>
      <c r="CX34" s="974"/>
      <c r="CY34" s="974"/>
      <c r="CZ34" s="974"/>
      <c r="DA34" s="974"/>
      <c r="DB34" s="974"/>
      <c r="DC34" s="974"/>
      <c r="DD34" s="974"/>
      <c r="DE34" s="975"/>
      <c r="DF34" s="124"/>
      <c r="DG34" s="110"/>
      <c r="DH34" s="110"/>
      <c r="DI34" s="110"/>
      <c r="DJ34" s="110"/>
      <c r="DK34" s="110"/>
      <c r="DL34" s="110"/>
      <c r="DM34" s="110"/>
      <c r="DN34" s="110"/>
      <c r="DO34" s="110"/>
      <c r="DP34" s="110"/>
    </row>
    <row r="35" spans="1:133" s="1" customFormat="1" ht="6" customHeight="1" x14ac:dyDescent="0.2">
      <c r="A35" s="123"/>
      <c r="B35" s="957"/>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c r="BP35" s="958"/>
      <c r="BQ35" s="958"/>
      <c r="BR35" s="958"/>
      <c r="BS35" s="958"/>
      <c r="BT35" s="958"/>
      <c r="BU35" s="958"/>
      <c r="BV35" s="958"/>
      <c r="BW35" s="958"/>
      <c r="BX35" s="958"/>
      <c r="BY35" s="958"/>
      <c r="BZ35" s="958"/>
      <c r="CA35" s="958"/>
      <c r="CB35" s="958"/>
      <c r="CC35" s="958"/>
      <c r="CD35" s="958"/>
      <c r="CE35" s="958"/>
      <c r="CF35" s="958"/>
      <c r="CG35" s="958"/>
      <c r="CH35" s="958"/>
      <c r="CI35" s="958"/>
      <c r="CJ35" s="958"/>
      <c r="CK35" s="958"/>
      <c r="CL35" s="958"/>
      <c r="CM35" s="958"/>
      <c r="CN35" s="958"/>
      <c r="CO35" s="958"/>
      <c r="CP35" s="958"/>
      <c r="CQ35" s="958"/>
      <c r="CR35" s="958"/>
      <c r="CS35" s="958"/>
      <c r="CT35" s="958"/>
      <c r="CU35" s="958"/>
      <c r="CV35" s="958"/>
      <c r="CW35" s="958"/>
      <c r="CX35" s="958"/>
      <c r="CY35" s="958"/>
      <c r="CZ35" s="958"/>
      <c r="DA35" s="958"/>
      <c r="DB35" s="958"/>
      <c r="DC35" s="958"/>
      <c r="DD35" s="958"/>
      <c r="DE35" s="967"/>
      <c r="DF35" s="124"/>
      <c r="DG35" s="110"/>
      <c r="DH35" s="110"/>
      <c r="DI35" s="110"/>
      <c r="DJ35" s="110"/>
      <c r="DK35" s="110"/>
      <c r="DL35" s="110"/>
      <c r="DM35" s="110"/>
      <c r="DN35" s="110"/>
      <c r="DO35" s="110"/>
      <c r="DP35" s="110"/>
    </row>
    <row r="36" spans="1:133" s="1" customFormat="1" ht="15.95" customHeight="1" x14ac:dyDescent="0.2">
      <c r="A36" s="123"/>
      <c r="B36" s="957"/>
      <c r="C36" s="958"/>
      <c r="D36" s="958"/>
      <c r="E36" s="977" t="s">
        <v>11</v>
      </c>
      <c r="F36" s="977"/>
      <c r="G36" s="977"/>
      <c r="H36" s="977"/>
      <c r="I36" s="977"/>
      <c r="J36" s="977"/>
      <c r="K36" s="977"/>
      <c r="L36" s="977"/>
      <c r="M36" s="978">
        <v>43101</v>
      </c>
      <c r="N36" s="978"/>
      <c r="O36" s="978"/>
      <c r="P36" s="978"/>
      <c r="Q36" s="978"/>
      <c r="R36" s="978"/>
      <c r="S36" s="978"/>
      <c r="T36" s="978"/>
      <c r="U36" s="978"/>
      <c r="V36" s="978"/>
      <c r="W36" s="978"/>
      <c r="X36" s="978"/>
      <c r="Y36" s="978"/>
      <c r="Z36" s="978"/>
      <c r="AA36" s="978"/>
      <c r="AB36" s="978"/>
      <c r="AC36" s="978"/>
      <c r="AD36" s="959" t="s">
        <v>12</v>
      </c>
      <c r="AE36" s="959"/>
      <c r="AF36" s="959"/>
      <c r="AG36" s="959"/>
      <c r="AH36" s="959"/>
      <c r="AI36" s="959"/>
      <c r="AJ36" s="959"/>
      <c r="AK36" s="978">
        <v>43465</v>
      </c>
      <c r="AL36" s="978"/>
      <c r="AM36" s="978"/>
      <c r="AN36" s="978"/>
      <c r="AO36" s="978"/>
      <c r="AP36" s="978"/>
      <c r="AQ36" s="978"/>
      <c r="AR36" s="978"/>
      <c r="AS36" s="978"/>
      <c r="AT36" s="978"/>
      <c r="AU36" s="978"/>
      <c r="AV36" s="978"/>
      <c r="AW36" s="978"/>
      <c r="AX36" s="978"/>
      <c r="AY36" s="978"/>
      <c r="AZ36" s="978"/>
      <c r="BA36" s="978"/>
      <c r="BB36" s="959"/>
      <c r="BC36" s="959"/>
      <c r="BD36" s="959"/>
      <c r="BE36" s="959"/>
      <c r="BF36" s="959"/>
      <c r="BG36" s="959"/>
      <c r="BH36" s="976"/>
      <c r="BI36" s="976"/>
      <c r="BJ36" s="976"/>
      <c r="BK36" s="976"/>
      <c r="BL36" s="976"/>
      <c r="BM36" s="976"/>
      <c r="BN36" s="976"/>
      <c r="BO36" s="976"/>
      <c r="BP36" s="976"/>
      <c r="BQ36" s="976"/>
      <c r="BR36" s="976"/>
      <c r="BS36" s="976"/>
      <c r="BT36" s="976"/>
      <c r="BU36" s="976"/>
      <c r="BV36" s="976"/>
      <c r="BW36" s="976"/>
      <c r="BX36" s="976"/>
      <c r="BY36" s="976"/>
      <c r="BZ36" s="959"/>
      <c r="CA36" s="959"/>
      <c r="CB36" s="959"/>
      <c r="CC36" s="959"/>
      <c r="CD36" s="959"/>
      <c r="CE36" s="959"/>
      <c r="CF36" s="959"/>
      <c r="CG36" s="959"/>
      <c r="CH36" s="959"/>
      <c r="CI36" s="959"/>
      <c r="CJ36" s="959"/>
      <c r="CK36" s="976"/>
      <c r="CL36" s="976"/>
      <c r="CM36" s="976"/>
      <c r="CN36" s="976"/>
      <c r="CO36" s="976"/>
      <c r="CP36" s="976"/>
      <c r="CQ36" s="976"/>
      <c r="CR36" s="976"/>
      <c r="CS36" s="976"/>
      <c r="CT36" s="976"/>
      <c r="CU36" s="976"/>
      <c r="CV36" s="976"/>
      <c r="CW36" s="976"/>
      <c r="CX36" s="976"/>
      <c r="CY36" s="976"/>
      <c r="CZ36" s="976"/>
      <c r="DA36" s="976"/>
      <c r="DB36" s="976"/>
      <c r="DC36" s="958"/>
      <c r="DD36" s="958"/>
      <c r="DE36" s="967"/>
      <c r="DF36" s="124"/>
      <c r="DG36" s="110"/>
      <c r="DH36" s="110"/>
      <c r="DI36" s="110"/>
      <c r="DJ36" s="110"/>
      <c r="DK36" s="110"/>
      <c r="DL36" s="110"/>
      <c r="DM36" s="110"/>
      <c r="DN36" s="110"/>
      <c r="DO36" s="110"/>
      <c r="DP36" s="110"/>
    </row>
    <row r="37" spans="1:133" s="1" customFormat="1" ht="6" customHeight="1" thickBot="1" x14ac:dyDescent="0.25">
      <c r="A37" s="123"/>
      <c r="B37" s="132"/>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5"/>
      <c r="BI37" s="135"/>
      <c r="BJ37" s="135"/>
      <c r="BK37" s="135"/>
      <c r="BL37" s="135"/>
      <c r="BM37" s="135"/>
      <c r="BN37" s="135"/>
      <c r="BO37" s="135"/>
      <c r="BP37" s="135"/>
      <c r="BQ37" s="135"/>
      <c r="BR37" s="135"/>
      <c r="BS37" s="135"/>
      <c r="BT37" s="135"/>
      <c r="BU37" s="135"/>
      <c r="BV37" s="135"/>
      <c r="BW37" s="135"/>
      <c r="BX37" s="135"/>
      <c r="BY37" s="135"/>
      <c r="BZ37" s="133"/>
      <c r="CA37" s="133"/>
      <c r="CB37" s="133"/>
      <c r="CC37" s="133"/>
      <c r="CD37" s="133"/>
      <c r="CE37" s="133"/>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4"/>
      <c r="DF37" s="124"/>
      <c r="DG37" s="110"/>
      <c r="DH37" s="110"/>
      <c r="DI37" s="110"/>
      <c r="DJ37" s="110"/>
      <c r="DK37" s="110"/>
      <c r="DL37" s="110"/>
      <c r="DM37" s="110"/>
      <c r="DN37" s="110"/>
      <c r="DO37" s="110"/>
      <c r="DP37" s="110"/>
    </row>
    <row r="38" spans="1:133" s="2" customFormat="1" ht="15.95" customHeight="1" thickBot="1" x14ac:dyDescent="0.25">
      <c r="A38" s="128"/>
      <c r="B38" s="957"/>
      <c r="C38" s="958"/>
      <c r="D38" s="958"/>
      <c r="E38" s="977" t="str">
        <f>IF(AK36=""," ",CONCATENATE("Months Included in ",(YEAR(AK36))," Total Earnings"))</f>
        <v>Months Included in 2018 Total Earnings</v>
      </c>
      <c r="F38" s="977"/>
      <c r="G38" s="977"/>
      <c r="H38" s="1027"/>
      <c r="I38" s="1028"/>
      <c r="J38" s="1028"/>
      <c r="K38" s="1028"/>
      <c r="L38" s="1028"/>
      <c r="M38" s="1028"/>
      <c r="N38" s="1028"/>
      <c r="O38" s="1028"/>
      <c r="P38" s="1028"/>
      <c r="Q38" s="1028"/>
      <c r="R38" s="1028"/>
      <c r="S38" s="1028"/>
      <c r="T38" s="1028"/>
      <c r="U38" s="1028"/>
      <c r="V38" s="1028"/>
      <c r="W38" s="1028"/>
      <c r="X38" s="1028"/>
      <c r="Y38" s="1028"/>
      <c r="Z38" s="1028"/>
      <c r="AA38" s="1028"/>
      <c r="AB38" s="1028"/>
      <c r="AC38" s="1028"/>
      <c r="AD38" s="1028"/>
      <c r="AE38" s="1028"/>
      <c r="AF38" s="1028"/>
      <c r="AG38" s="1028"/>
      <c r="AH38" s="1028"/>
      <c r="AI38" s="1028"/>
      <c r="AJ38" s="1028"/>
      <c r="AK38" s="1028"/>
      <c r="AL38" s="1028"/>
      <c r="AM38" s="1028"/>
      <c r="AN38" s="1028"/>
      <c r="AO38" s="1028"/>
      <c r="AP38" s="1028"/>
      <c r="AQ38" s="1028"/>
      <c r="AR38" s="1028"/>
      <c r="AS38" s="1028"/>
      <c r="AT38" s="1028"/>
      <c r="AU38" s="1028"/>
      <c r="AV38" s="1028"/>
      <c r="AW38" s="1028"/>
      <c r="AX38" s="1028"/>
      <c r="AY38" s="1028"/>
      <c r="AZ38" s="1028"/>
      <c r="BA38" s="1028"/>
      <c r="BB38" s="959" t="str">
        <f>CHAR(247)</f>
        <v>÷</v>
      </c>
      <c r="BC38" s="959"/>
      <c r="BD38" s="959"/>
      <c r="BE38" s="959"/>
      <c r="BF38" s="959"/>
      <c r="BG38" s="959"/>
      <c r="BH38" s="1046">
        <f>IF(BH36=0,0,ROUNDUP(((AK36-M36)/365)*12,1))</f>
        <v>0</v>
      </c>
      <c r="BI38" s="1046"/>
      <c r="BJ38" s="1046"/>
      <c r="BK38" s="1046"/>
      <c r="BL38" s="1046"/>
      <c r="BM38" s="1046"/>
      <c r="BN38" s="1046"/>
      <c r="BO38" s="1046"/>
      <c r="BP38" s="1046"/>
      <c r="BQ38" s="1046"/>
      <c r="BR38" s="1046"/>
      <c r="BS38" s="1046"/>
      <c r="BT38" s="1046"/>
      <c r="BU38" s="1046"/>
      <c r="BV38" s="1046"/>
      <c r="BW38" s="1046"/>
      <c r="BX38" s="1046"/>
      <c r="BY38" s="1046"/>
      <c r="BZ38" s="131"/>
      <c r="CA38" s="131"/>
      <c r="CB38" s="131"/>
      <c r="CC38" s="131"/>
      <c r="CD38" s="131"/>
      <c r="CE38" s="131"/>
      <c r="CF38" s="131"/>
      <c r="CG38" s="131"/>
      <c r="CH38" s="971" t="s">
        <v>98</v>
      </c>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129"/>
      <c r="DG38" s="111"/>
      <c r="DH38" s="111"/>
      <c r="DI38" s="112"/>
      <c r="DJ38" s="112"/>
      <c r="DK38" s="112"/>
      <c r="DL38" s="112"/>
      <c r="DM38" s="112"/>
      <c r="DN38" s="112"/>
      <c r="DO38" s="112"/>
      <c r="DP38" s="112"/>
      <c r="DQ38" s="42"/>
      <c r="DR38" s="42"/>
      <c r="DS38" s="42"/>
      <c r="DT38" s="42"/>
      <c r="DU38" s="42"/>
      <c r="DV38" s="42"/>
      <c r="DW38" s="42"/>
      <c r="DX38" s="42"/>
      <c r="DY38" s="42"/>
      <c r="DZ38" s="42"/>
      <c r="EA38" s="42"/>
      <c r="EB38" s="42"/>
      <c r="EC38" s="42"/>
    </row>
    <row r="39" spans="1:133" s="1" customFormat="1" ht="6" customHeight="1" x14ac:dyDescent="0.2">
      <c r="A39" s="123"/>
      <c r="B39" s="132"/>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5"/>
      <c r="BI39" s="135"/>
      <c r="BJ39" s="135"/>
      <c r="BK39" s="135"/>
      <c r="BL39" s="135"/>
      <c r="BM39" s="135"/>
      <c r="BN39" s="135"/>
      <c r="BO39" s="135"/>
      <c r="BP39" s="135"/>
      <c r="BQ39" s="135"/>
      <c r="BR39" s="135"/>
      <c r="BS39" s="135"/>
      <c r="BT39" s="135"/>
      <c r="BU39" s="135"/>
      <c r="BV39" s="135"/>
      <c r="BW39" s="135"/>
      <c r="BX39" s="135"/>
      <c r="BY39" s="135"/>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4"/>
      <c r="DF39" s="124"/>
      <c r="DG39" s="112"/>
      <c r="DH39" s="112"/>
      <c r="DI39" s="112"/>
      <c r="DJ39" s="112"/>
      <c r="DK39" s="112"/>
      <c r="DL39" s="112"/>
      <c r="DM39" s="112"/>
      <c r="DN39" s="112"/>
      <c r="DO39" s="112"/>
      <c r="DP39" s="112"/>
      <c r="DQ39" s="42"/>
      <c r="DR39" s="42"/>
      <c r="DS39" s="42"/>
      <c r="DT39" s="42"/>
      <c r="DU39" s="42"/>
      <c r="DV39" s="42"/>
      <c r="DW39" s="42"/>
      <c r="DX39" s="42"/>
      <c r="DY39" s="42"/>
      <c r="DZ39" s="42"/>
      <c r="EA39" s="42"/>
      <c r="EB39" s="42"/>
      <c r="EC39" s="42"/>
    </row>
    <row r="40" spans="1:133" s="1" customFormat="1" ht="15.95" customHeight="1" x14ac:dyDescent="0.2">
      <c r="A40" s="123"/>
      <c r="B40" s="957"/>
      <c r="C40" s="958"/>
      <c r="D40" s="958"/>
      <c r="E40" s="981" t="s">
        <v>3</v>
      </c>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59" t="s">
        <v>1</v>
      </c>
      <c r="BC40" s="959"/>
      <c r="BD40" s="959"/>
      <c r="BE40" s="959"/>
      <c r="BF40" s="959"/>
      <c r="BG40" s="959"/>
      <c r="BH40" s="1036">
        <f>IF(BH36=0,0,ROUNDDOWN(BH36/BH38,2))</f>
        <v>0</v>
      </c>
      <c r="BI40" s="1036"/>
      <c r="BJ40" s="1036"/>
      <c r="BK40" s="1036"/>
      <c r="BL40" s="1036"/>
      <c r="BM40" s="1036"/>
      <c r="BN40" s="1036"/>
      <c r="BO40" s="1036"/>
      <c r="BP40" s="1036"/>
      <c r="BQ40" s="1036"/>
      <c r="BR40" s="1036"/>
      <c r="BS40" s="1036"/>
      <c r="BT40" s="1036"/>
      <c r="BU40" s="1036"/>
      <c r="BV40" s="1036"/>
      <c r="BW40" s="1036"/>
      <c r="BX40" s="1036"/>
      <c r="BY40" s="1036"/>
      <c r="BZ40" s="131"/>
      <c r="CA40" s="131"/>
      <c r="CB40" s="131"/>
      <c r="CC40" s="131"/>
      <c r="CD40" s="131"/>
      <c r="CE40" s="131"/>
      <c r="CF40" s="131"/>
      <c r="CG40" s="131"/>
      <c r="CH40" s="133"/>
      <c r="CI40" s="133"/>
      <c r="CJ40" s="133"/>
      <c r="CK40" s="976"/>
      <c r="CL40" s="976"/>
      <c r="CM40" s="976"/>
      <c r="CN40" s="976"/>
      <c r="CO40" s="976"/>
      <c r="CP40" s="976"/>
      <c r="CQ40" s="976"/>
      <c r="CR40" s="976"/>
      <c r="CS40" s="976"/>
      <c r="CT40" s="976"/>
      <c r="CU40" s="976"/>
      <c r="CV40" s="976"/>
      <c r="CW40" s="976"/>
      <c r="CX40" s="976"/>
      <c r="CY40" s="976"/>
      <c r="CZ40" s="976"/>
      <c r="DA40" s="976"/>
      <c r="DB40" s="976"/>
      <c r="DC40" s="133"/>
      <c r="DD40" s="133"/>
      <c r="DE40" s="134"/>
      <c r="DF40" s="124"/>
      <c r="DG40" s="110"/>
      <c r="DH40" s="110"/>
      <c r="DI40" s="112"/>
      <c r="DJ40" s="112"/>
      <c r="DK40" s="112"/>
      <c r="DL40" s="112"/>
      <c r="DM40" s="112"/>
      <c r="DN40" s="112"/>
      <c r="DO40" s="112"/>
      <c r="DP40" s="112"/>
      <c r="DQ40" s="42"/>
      <c r="DR40" s="42"/>
      <c r="DS40" s="42"/>
      <c r="DT40" s="42"/>
      <c r="DU40" s="42"/>
      <c r="DV40" s="42"/>
      <c r="DW40" s="42"/>
      <c r="DX40" s="42"/>
      <c r="DY40" s="42"/>
      <c r="DZ40" s="42"/>
      <c r="EA40" s="42"/>
      <c r="EB40" s="42"/>
      <c r="EC40" s="42"/>
    </row>
    <row r="41" spans="1:133" s="2" customFormat="1" ht="30" customHeight="1" thickBot="1" x14ac:dyDescent="0.25">
      <c r="A41" s="128"/>
      <c r="B41" s="139"/>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140"/>
      <c r="BR41" s="140"/>
      <c r="BS41" s="140"/>
      <c r="BT41" s="140"/>
      <c r="BU41" s="140"/>
      <c r="BV41" s="140"/>
      <c r="BW41" s="140"/>
      <c r="BX41" s="140"/>
      <c r="BY41" s="140"/>
      <c r="BZ41" s="140"/>
      <c r="CA41" s="140"/>
      <c r="CB41" s="140"/>
      <c r="CC41" s="1059" t="str">
        <f>IF(OR(CK40=0,CK40=""),"",IF(AND(CK40&gt;=(BH36*0.9),CK40&lt;=(BH36*1.1)),"Income data IS acceptable (within 10% tolerance)","Income data IS NOT acceptable (exceeds 10% tolerance)"))</f>
        <v/>
      </c>
      <c r="CD41" s="1059"/>
      <c r="CE41" s="1059"/>
      <c r="CF41" s="1059"/>
      <c r="CG41" s="1059"/>
      <c r="CH41" s="1059"/>
      <c r="CI41" s="1059"/>
      <c r="CJ41" s="1059"/>
      <c r="CK41" s="1059"/>
      <c r="CL41" s="1059"/>
      <c r="CM41" s="1059"/>
      <c r="CN41" s="1059"/>
      <c r="CO41" s="1059"/>
      <c r="CP41" s="1059"/>
      <c r="CQ41" s="1059"/>
      <c r="CR41" s="1059"/>
      <c r="CS41" s="1059"/>
      <c r="CT41" s="1059"/>
      <c r="CU41" s="1059"/>
      <c r="CV41" s="1059"/>
      <c r="CW41" s="1059"/>
      <c r="CX41" s="1059"/>
      <c r="CY41" s="1059"/>
      <c r="CZ41" s="1059"/>
      <c r="DA41" s="1059"/>
      <c r="DB41" s="1059"/>
      <c r="DC41" s="1059"/>
      <c r="DD41" s="1059"/>
      <c r="DE41" s="1060"/>
      <c r="DF41" s="129"/>
      <c r="DG41" s="112"/>
      <c r="DH41" s="112"/>
      <c r="DI41" s="112"/>
      <c r="DJ41" s="112"/>
      <c r="DK41" s="112"/>
      <c r="DL41" s="112"/>
      <c r="DM41" s="112"/>
      <c r="DN41" s="112"/>
      <c r="DO41" s="112"/>
      <c r="DP41" s="112"/>
      <c r="DQ41" s="42"/>
      <c r="DR41" s="42"/>
      <c r="DS41" s="42"/>
      <c r="DT41" s="42"/>
      <c r="DU41" s="42"/>
      <c r="DV41" s="42"/>
      <c r="DW41" s="42"/>
      <c r="DX41" s="42"/>
      <c r="DY41" s="42"/>
      <c r="DZ41" s="42"/>
      <c r="EA41" s="42"/>
      <c r="EB41" s="42"/>
      <c r="EC41" s="42"/>
    </row>
    <row r="42" spans="1:133" s="1" customFormat="1" ht="15.95" customHeight="1" thickBot="1" x14ac:dyDescent="0.25">
      <c r="A42" s="123"/>
      <c r="B42" s="982" t="s">
        <v>10</v>
      </c>
      <c r="C42" s="982"/>
      <c r="D42" s="982"/>
      <c r="E42" s="982"/>
      <c r="F42" s="982"/>
      <c r="G42" s="982"/>
      <c r="H42" s="982"/>
      <c r="I42" s="982"/>
      <c r="J42" s="1042"/>
      <c r="K42" s="1042"/>
      <c r="L42" s="1042"/>
      <c r="M42" s="1042"/>
      <c r="N42" s="1042"/>
      <c r="O42" s="1042"/>
      <c r="P42" s="1042"/>
      <c r="Q42" s="1042"/>
      <c r="R42" s="1042"/>
      <c r="S42" s="1042"/>
      <c r="T42" s="1042"/>
      <c r="U42" s="1042"/>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42"/>
      <c r="AV42" s="1042"/>
      <c r="AW42" s="1042"/>
      <c r="AX42" s="1042"/>
      <c r="AY42" s="1042"/>
      <c r="AZ42" s="1042"/>
      <c r="BA42" s="1042"/>
      <c r="BB42" s="1042"/>
      <c r="BC42" s="1042"/>
      <c r="BD42" s="1042"/>
      <c r="BE42" s="1042"/>
      <c r="BF42" s="1042"/>
      <c r="BG42" s="1042"/>
      <c r="BH42" s="1042"/>
      <c r="BI42" s="1042"/>
      <c r="BJ42" s="1042"/>
      <c r="BK42" s="1042"/>
      <c r="BL42" s="1042"/>
      <c r="BM42" s="1042"/>
      <c r="BN42" s="1042"/>
      <c r="BO42" s="1042"/>
      <c r="BP42" s="1042"/>
      <c r="BQ42" s="1042"/>
      <c r="BR42" s="1042"/>
      <c r="BS42" s="1042"/>
      <c r="BT42" s="1042"/>
      <c r="BU42" s="1042"/>
      <c r="BV42" s="1042"/>
      <c r="BW42" s="1042"/>
      <c r="BX42" s="1042"/>
      <c r="BY42" s="1042"/>
      <c r="BZ42" s="1042"/>
      <c r="CA42" s="1042"/>
      <c r="CB42" s="1042"/>
      <c r="CC42" s="1021"/>
      <c r="CD42" s="1021"/>
      <c r="CE42" s="1021"/>
      <c r="CF42" s="1021"/>
      <c r="CG42" s="1021"/>
      <c r="CH42" s="982"/>
      <c r="CI42" s="982"/>
      <c r="CJ42" s="982"/>
      <c r="CK42" s="982"/>
      <c r="CL42" s="982"/>
      <c r="CM42" s="982"/>
      <c r="CN42" s="982"/>
      <c r="CO42" s="982"/>
      <c r="CP42" s="982"/>
      <c r="CQ42" s="982"/>
      <c r="CR42" s="982"/>
      <c r="CS42" s="982"/>
      <c r="CT42" s="982"/>
      <c r="CU42" s="982"/>
      <c r="CV42" s="982"/>
      <c r="CW42" s="982"/>
      <c r="CX42" s="982"/>
      <c r="CY42" s="982"/>
      <c r="CZ42" s="982"/>
      <c r="DA42" s="982"/>
      <c r="DB42" s="982"/>
      <c r="DC42" s="982"/>
      <c r="DD42" s="982"/>
      <c r="DE42" s="982"/>
      <c r="DF42" s="124"/>
      <c r="DG42" s="110"/>
      <c r="DH42" s="110"/>
      <c r="DI42" s="110"/>
      <c r="DJ42" s="110"/>
      <c r="DK42" s="110"/>
      <c r="DL42" s="110"/>
      <c r="DM42" s="110"/>
      <c r="DN42" s="110"/>
      <c r="DO42" s="110"/>
      <c r="DP42" s="110"/>
    </row>
    <row r="43" spans="1:133" s="1" customFormat="1" ht="6" customHeight="1" x14ac:dyDescent="0.2">
      <c r="A43" s="123"/>
      <c r="B43" s="993"/>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994"/>
      <c r="BT43" s="994"/>
      <c r="BU43" s="994"/>
      <c r="BV43" s="994"/>
      <c r="BW43" s="994"/>
      <c r="BX43" s="994"/>
      <c r="BY43" s="994"/>
      <c r="BZ43" s="994"/>
      <c r="CA43" s="994"/>
      <c r="CB43" s="994"/>
      <c r="CC43" s="994"/>
      <c r="CD43" s="994"/>
      <c r="CE43" s="994"/>
      <c r="CF43" s="994"/>
      <c r="CG43" s="994"/>
      <c r="CH43" s="994"/>
      <c r="CI43" s="994"/>
      <c r="CJ43" s="994"/>
      <c r="CK43" s="994"/>
      <c r="CL43" s="994"/>
      <c r="CM43" s="994"/>
      <c r="CN43" s="994"/>
      <c r="CO43" s="994"/>
      <c r="CP43" s="994"/>
      <c r="CQ43" s="994"/>
      <c r="CR43" s="994"/>
      <c r="CS43" s="994"/>
      <c r="CT43" s="994"/>
      <c r="CU43" s="994"/>
      <c r="CV43" s="994"/>
      <c r="CW43" s="994"/>
      <c r="CX43" s="994"/>
      <c r="CY43" s="994"/>
      <c r="CZ43" s="994"/>
      <c r="DA43" s="994"/>
      <c r="DB43" s="994"/>
      <c r="DC43" s="994"/>
      <c r="DD43" s="994"/>
      <c r="DE43" s="995"/>
      <c r="DF43" s="124"/>
      <c r="DG43" s="110"/>
      <c r="DH43" s="110"/>
      <c r="DI43" s="110"/>
      <c r="DJ43" s="110"/>
      <c r="DK43" s="110"/>
      <c r="DL43" s="110"/>
      <c r="DM43" s="110"/>
      <c r="DN43" s="110"/>
      <c r="DO43" s="110"/>
      <c r="DP43" s="110"/>
    </row>
    <row r="44" spans="1:133" s="2" customFormat="1" ht="15.95" customHeight="1" x14ac:dyDescent="0.2">
      <c r="A44" s="128"/>
      <c r="B44" s="957"/>
      <c r="C44" s="958"/>
      <c r="D44" s="958"/>
      <c r="E44" s="977" t="s">
        <v>6</v>
      </c>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977"/>
      <c r="AR44" s="977"/>
      <c r="AS44" s="977"/>
      <c r="AT44" s="977"/>
      <c r="AU44" s="977"/>
      <c r="AV44" s="977"/>
      <c r="AW44" s="977"/>
      <c r="AX44" s="977"/>
      <c r="AY44" s="977"/>
      <c r="AZ44" s="977"/>
      <c r="BA44" s="977"/>
      <c r="BB44" s="959" t="s">
        <v>1</v>
      </c>
      <c r="BC44" s="959"/>
      <c r="BD44" s="959"/>
      <c r="BE44" s="959"/>
      <c r="BF44" s="959"/>
      <c r="BG44" s="959"/>
      <c r="BH44" s="1030">
        <f>IF((ISERR(ROUNDDOWN((BH21+BH28+BH36),2))),0,ROUNDDOWN((BH21+BH28+BH36),2))</f>
        <v>0</v>
      </c>
      <c r="BI44" s="1030"/>
      <c r="BJ44" s="1030"/>
      <c r="BK44" s="1030"/>
      <c r="BL44" s="1030"/>
      <c r="BM44" s="1030"/>
      <c r="BN44" s="1030"/>
      <c r="BO44" s="1030"/>
      <c r="BP44" s="1030"/>
      <c r="BQ44" s="1030"/>
      <c r="BR44" s="1030"/>
      <c r="BS44" s="1030"/>
      <c r="BT44" s="1030"/>
      <c r="BU44" s="1030"/>
      <c r="BV44" s="1030"/>
      <c r="BW44" s="1030"/>
      <c r="BX44" s="1030"/>
      <c r="BY44" s="1030"/>
      <c r="BZ44" s="959"/>
      <c r="CA44" s="959"/>
      <c r="CB44" s="959"/>
      <c r="CC44" s="959"/>
      <c r="CD44" s="959"/>
      <c r="CE44" s="959"/>
      <c r="CF44" s="959"/>
      <c r="CG44" s="959"/>
      <c r="CH44" s="959"/>
      <c r="CI44" s="959"/>
      <c r="CJ44" s="959"/>
      <c r="CK44" s="960"/>
      <c r="CL44" s="960"/>
      <c r="CM44" s="960"/>
      <c r="CN44" s="960"/>
      <c r="CO44" s="960"/>
      <c r="CP44" s="960"/>
      <c r="CQ44" s="960"/>
      <c r="CR44" s="960"/>
      <c r="CS44" s="960"/>
      <c r="CT44" s="960"/>
      <c r="CU44" s="960"/>
      <c r="CV44" s="960"/>
      <c r="CW44" s="960"/>
      <c r="CX44" s="960"/>
      <c r="CY44" s="960"/>
      <c r="CZ44" s="960"/>
      <c r="DA44" s="960"/>
      <c r="DB44" s="960"/>
      <c r="DC44" s="958"/>
      <c r="DD44" s="958"/>
      <c r="DE44" s="967"/>
      <c r="DF44" s="129"/>
      <c r="DG44" s="111"/>
      <c r="DH44" s="111"/>
      <c r="DI44" s="111"/>
      <c r="DJ44" s="111"/>
      <c r="DK44" s="111"/>
      <c r="DL44" s="111"/>
      <c r="DM44" s="111"/>
      <c r="DN44" s="111"/>
      <c r="DO44" s="111"/>
      <c r="DP44" s="111"/>
    </row>
    <row r="45" spans="1:133" s="2" customFormat="1" ht="15.95" customHeight="1" x14ac:dyDescent="0.2">
      <c r="A45" s="128"/>
      <c r="B45" s="957"/>
      <c r="C45" s="958"/>
      <c r="D45" s="958"/>
      <c r="E45" s="977" t="s">
        <v>5</v>
      </c>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977"/>
      <c r="AR45" s="977"/>
      <c r="AS45" s="977"/>
      <c r="AT45" s="977"/>
      <c r="AU45" s="977"/>
      <c r="AV45" s="977"/>
      <c r="AW45" s="977"/>
      <c r="AX45" s="977"/>
      <c r="AY45" s="977"/>
      <c r="AZ45" s="977"/>
      <c r="BA45" s="977"/>
      <c r="BB45" s="959" t="str">
        <f>CHAR(247)</f>
        <v>÷</v>
      </c>
      <c r="BC45" s="959"/>
      <c r="BD45" s="959"/>
      <c r="BE45" s="959"/>
      <c r="BF45" s="959"/>
      <c r="BG45" s="959"/>
      <c r="BH45" s="1047">
        <f>IF(BH44=0,0,BH23+BH30+BH38)</f>
        <v>0</v>
      </c>
      <c r="BI45" s="1047"/>
      <c r="BJ45" s="1047"/>
      <c r="BK45" s="1047"/>
      <c r="BL45" s="1047"/>
      <c r="BM45" s="1047"/>
      <c r="BN45" s="1047"/>
      <c r="BO45" s="1047"/>
      <c r="BP45" s="1047"/>
      <c r="BQ45" s="1047"/>
      <c r="BR45" s="1047"/>
      <c r="BS45" s="1047"/>
      <c r="BT45" s="1047"/>
      <c r="BU45" s="1047"/>
      <c r="BV45" s="1047"/>
      <c r="BW45" s="1047"/>
      <c r="BX45" s="1047"/>
      <c r="BY45" s="1047"/>
      <c r="BZ45" s="959"/>
      <c r="CA45" s="959"/>
      <c r="CB45" s="959"/>
      <c r="CC45" s="959"/>
      <c r="CD45" s="959"/>
      <c r="CE45" s="959"/>
      <c r="CF45" s="959"/>
      <c r="CG45" s="959"/>
      <c r="CH45" s="959"/>
      <c r="CI45" s="959"/>
      <c r="CJ45" s="959"/>
      <c r="CK45" s="960"/>
      <c r="CL45" s="960"/>
      <c r="CM45" s="960"/>
      <c r="CN45" s="960"/>
      <c r="CO45" s="960"/>
      <c r="CP45" s="960"/>
      <c r="CQ45" s="960"/>
      <c r="CR45" s="960"/>
      <c r="CS45" s="960"/>
      <c r="CT45" s="960"/>
      <c r="CU45" s="960"/>
      <c r="CV45" s="960"/>
      <c r="CW45" s="960"/>
      <c r="CX45" s="960"/>
      <c r="CY45" s="960"/>
      <c r="CZ45" s="960"/>
      <c r="DA45" s="960"/>
      <c r="DB45" s="960"/>
      <c r="DC45" s="958"/>
      <c r="DD45" s="958"/>
      <c r="DE45" s="967"/>
      <c r="DF45" s="129"/>
      <c r="DG45" s="111"/>
      <c r="DH45" s="111"/>
      <c r="DI45" s="111"/>
      <c r="DJ45" s="111"/>
      <c r="DK45" s="111"/>
      <c r="DL45" s="111"/>
      <c r="DM45" s="111"/>
      <c r="DN45" s="111"/>
      <c r="DO45" s="111"/>
      <c r="DP45" s="111"/>
    </row>
    <row r="46" spans="1:133" s="2" customFormat="1" ht="15.95" customHeight="1" x14ac:dyDescent="0.2">
      <c r="A46" s="128"/>
      <c r="B46" s="957"/>
      <c r="C46" s="958"/>
      <c r="D46" s="958"/>
      <c r="E46" s="977" t="s">
        <v>7</v>
      </c>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977"/>
      <c r="AR46" s="977"/>
      <c r="AS46" s="977"/>
      <c r="AT46" s="977"/>
      <c r="AU46" s="977"/>
      <c r="AV46" s="977"/>
      <c r="AW46" s="977"/>
      <c r="AX46" s="977"/>
      <c r="AY46" s="977"/>
      <c r="AZ46" s="977"/>
      <c r="BA46" s="977"/>
      <c r="BB46" s="959" t="s">
        <v>1</v>
      </c>
      <c r="BC46" s="959"/>
      <c r="BD46" s="959"/>
      <c r="BE46" s="959"/>
      <c r="BF46" s="959"/>
      <c r="BG46" s="959"/>
      <c r="BH46" s="952">
        <f>IF(BH44=0,0,ROUNDDOWN(BH44/BH45,2))</f>
        <v>0</v>
      </c>
      <c r="BI46" s="952"/>
      <c r="BJ46" s="952"/>
      <c r="BK46" s="952"/>
      <c r="BL46" s="952"/>
      <c r="BM46" s="952"/>
      <c r="BN46" s="952"/>
      <c r="BO46" s="952"/>
      <c r="BP46" s="952"/>
      <c r="BQ46" s="952"/>
      <c r="BR46" s="952"/>
      <c r="BS46" s="952"/>
      <c r="BT46" s="952"/>
      <c r="BU46" s="952"/>
      <c r="BV46" s="952"/>
      <c r="BW46" s="952"/>
      <c r="BX46" s="952"/>
      <c r="BY46" s="952"/>
      <c r="BZ46" s="959"/>
      <c r="CA46" s="959"/>
      <c r="CB46" s="959"/>
      <c r="CC46" s="959"/>
      <c r="CD46" s="959"/>
      <c r="CE46" s="959"/>
      <c r="CF46" s="959"/>
      <c r="CG46" s="959"/>
      <c r="CH46" s="959"/>
      <c r="CI46" s="959"/>
      <c r="CJ46" s="959"/>
      <c r="CK46" s="960"/>
      <c r="CL46" s="960"/>
      <c r="CM46" s="960"/>
      <c r="CN46" s="960"/>
      <c r="CO46" s="960"/>
      <c r="CP46" s="960"/>
      <c r="CQ46" s="960"/>
      <c r="CR46" s="960"/>
      <c r="CS46" s="960"/>
      <c r="CT46" s="960"/>
      <c r="CU46" s="960"/>
      <c r="CV46" s="960"/>
      <c r="CW46" s="960"/>
      <c r="CX46" s="960"/>
      <c r="CY46" s="960"/>
      <c r="CZ46" s="960"/>
      <c r="DA46" s="960"/>
      <c r="DB46" s="960"/>
      <c r="DC46" s="958"/>
      <c r="DD46" s="958"/>
      <c r="DE46" s="967"/>
      <c r="DF46" s="129"/>
      <c r="DG46" s="111"/>
      <c r="DH46" s="111"/>
      <c r="DI46" s="111"/>
      <c r="DJ46" s="111"/>
      <c r="DK46" s="111"/>
      <c r="DL46" s="111"/>
      <c r="DM46" s="111"/>
      <c r="DN46" s="111"/>
      <c r="DO46" s="111"/>
      <c r="DP46" s="111"/>
    </row>
    <row r="47" spans="1:133" s="2" customFormat="1" ht="15.95" customHeight="1" x14ac:dyDescent="0.2">
      <c r="A47" s="128"/>
      <c r="B47" s="957"/>
      <c r="C47" s="958"/>
      <c r="D47" s="958"/>
      <c r="E47" s="977" t="s">
        <v>8</v>
      </c>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977"/>
      <c r="BB47" s="959" t="s">
        <v>1</v>
      </c>
      <c r="BC47" s="959"/>
      <c r="BD47" s="959"/>
      <c r="BE47" s="959"/>
      <c r="BF47" s="959"/>
      <c r="BG47" s="959"/>
      <c r="BH47" s="952" t="str">
        <f>IF(AND(BH16=0,BH24=0),BH46,IF(AND(BH16=0,BH24&gt;0),BH24,IF(AND(BH16&gt;0,BH24=0),BH16,IF(AND(BH16&gt;0,BH24&gt;0),MIN(BH16,BH24)))))</f>
        <v>Enter Income Calculations&gt;&gt;&gt;</v>
      </c>
      <c r="BI47" s="952"/>
      <c r="BJ47" s="952"/>
      <c r="BK47" s="952"/>
      <c r="BL47" s="952"/>
      <c r="BM47" s="952"/>
      <c r="BN47" s="952"/>
      <c r="BO47" s="952"/>
      <c r="BP47" s="952"/>
      <c r="BQ47" s="952"/>
      <c r="BR47" s="952"/>
      <c r="BS47" s="952"/>
      <c r="BT47" s="952"/>
      <c r="BU47" s="952"/>
      <c r="BV47" s="952"/>
      <c r="BW47" s="952"/>
      <c r="BX47" s="952"/>
      <c r="BY47" s="952"/>
      <c r="BZ47" s="959"/>
      <c r="CA47" s="959"/>
      <c r="CB47" s="959"/>
      <c r="CC47" s="959"/>
      <c r="CD47" s="959"/>
      <c r="CE47" s="959"/>
      <c r="CF47" s="959"/>
      <c r="CG47" s="959"/>
      <c r="CH47" s="959"/>
      <c r="CI47" s="959"/>
      <c r="CJ47" s="959"/>
      <c r="CK47" s="960"/>
      <c r="CL47" s="960"/>
      <c r="CM47" s="960"/>
      <c r="CN47" s="960"/>
      <c r="CO47" s="960"/>
      <c r="CP47" s="960"/>
      <c r="CQ47" s="960"/>
      <c r="CR47" s="960"/>
      <c r="CS47" s="960"/>
      <c r="CT47" s="960"/>
      <c r="CU47" s="960"/>
      <c r="CV47" s="960"/>
      <c r="CW47" s="960"/>
      <c r="CX47" s="960"/>
      <c r="CY47" s="960"/>
      <c r="CZ47" s="960"/>
      <c r="DA47" s="960"/>
      <c r="DB47" s="960"/>
      <c r="DC47" s="958"/>
      <c r="DD47" s="958"/>
      <c r="DE47" s="967"/>
      <c r="DF47" s="129"/>
      <c r="DG47" s="111"/>
      <c r="DH47" s="111"/>
      <c r="DI47" s="111"/>
      <c r="DJ47" s="111"/>
      <c r="DK47" s="111"/>
      <c r="DL47" s="111"/>
      <c r="DM47" s="111"/>
      <c r="DN47" s="111"/>
      <c r="DO47" s="111"/>
      <c r="DP47" s="111"/>
    </row>
    <row r="48" spans="1:133" s="1" customFormat="1" ht="15.95" customHeight="1" thickBot="1" x14ac:dyDescent="0.25">
      <c r="A48" s="123"/>
      <c r="B48" s="141"/>
      <c r="C48" s="142"/>
      <c r="D48" s="142"/>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4"/>
      <c r="BC48" s="144"/>
      <c r="BD48" s="144"/>
      <c r="BE48" s="144"/>
      <c r="BF48" s="144"/>
      <c r="BG48" s="144"/>
      <c r="BH48" s="145"/>
      <c r="BI48" s="145"/>
      <c r="BJ48" s="145"/>
      <c r="BK48" s="145"/>
      <c r="BL48" s="145"/>
      <c r="BM48" s="145"/>
      <c r="BN48" s="145"/>
      <c r="BO48" s="145"/>
      <c r="BP48" s="145"/>
      <c r="BQ48" s="145"/>
      <c r="BR48" s="145"/>
      <c r="BS48" s="145"/>
      <c r="BT48" s="145"/>
      <c r="BU48" s="145"/>
      <c r="BV48" s="145"/>
      <c r="BW48" s="145"/>
      <c r="BX48" s="145"/>
      <c r="BY48" s="145"/>
      <c r="BZ48" s="144"/>
      <c r="CA48" s="144"/>
      <c r="CB48" s="144"/>
      <c r="CC48" s="144"/>
      <c r="CD48" s="144"/>
      <c r="CE48" s="144"/>
      <c r="CF48" s="144"/>
      <c r="CG48" s="144"/>
      <c r="CH48" s="144"/>
      <c r="CI48" s="144"/>
      <c r="CJ48" s="144"/>
      <c r="CK48" s="146"/>
      <c r="CL48" s="146"/>
      <c r="CM48" s="146"/>
      <c r="CN48" s="146"/>
      <c r="CO48" s="146"/>
      <c r="CP48" s="146"/>
      <c r="CQ48" s="146"/>
      <c r="CR48" s="146"/>
      <c r="CS48" s="146"/>
      <c r="CT48" s="146"/>
      <c r="CU48" s="146"/>
      <c r="CV48" s="146"/>
      <c r="CW48" s="146"/>
      <c r="CX48" s="146"/>
      <c r="CY48" s="146"/>
      <c r="CZ48" s="146"/>
      <c r="DA48" s="146"/>
      <c r="DB48" s="146"/>
      <c r="DC48" s="142"/>
      <c r="DD48" s="142"/>
      <c r="DE48" s="147"/>
      <c r="DF48" s="124"/>
      <c r="DG48" s="110"/>
      <c r="DH48" s="110"/>
      <c r="DI48" s="110"/>
      <c r="DJ48" s="110"/>
      <c r="DK48" s="110"/>
      <c r="DL48" s="110"/>
      <c r="DM48" s="110"/>
      <c r="DN48" s="110"/>
      <c r="DO48" s="110"/>
      <c r="DP48" s="110"/>
    </row>
    <row r="49" spans="1:120" s="1" customFormat="1" ht="9.9499999999999993" customHeight="1" thickBot="1" x14ac:dyDescent="0.25">
      <c r="A49" s="123"/>
      <c r="B49" s="961"/>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961"/>
      <c r="BR49" s="961"/>
      <c r="BS49" s="961"/>
      <c r="BT49" s="961"/>
      <c r="BU49" s="961"/>
      <c r="BV49" s="961"/>
      <c r="BW49" s="961"/>
      <c r="BX49" s="961"/>
      <c r="BY49" s="961"/>
      <c r="BZ49" s="961"/>
      <c r="CA49" s="961"/>
      <c r="CB49" s="961"/>
      <c r="CC49" s="961"/>
      <c r="CD49" s="961"/>
      <c r="CE49" s="961"/>
      <c r="CF49" s="961"/>
      <c r="CG49" s="961"/>
      <c r="CH49" s="961"/>
      <c r="CI49" s="961"/>
      <c r="CJ49" s="961"/>
      <c r="CK49" s="961"/>
      <c r="CL49" s="961"/>
      <c r="CM49" s="961"/>
      <c r="CN49" s="961"/>
      <c r="CO49" s="961"/>
      <c r="CP49" s="961"/>
      <c r="CQ49" s="961"/>
      <c r="CR49" s="961"/>
      <c r="CS49" s="961"/>
      <c r="CT49" s="961"/>
      <c r="CU49" s="961"/>
      <c r="CV49" s="961"/>
      <c r="CW49" s="961"/>
      <c r="CX49" s="961"/>
      <c r="CY49" s="961"/>
      <c r="CZ49" s="961"/>
      <c r="DA49" s="961"/>
      <c r="DB49" s="961"/>
      <c r="DC49" s="961"/>
      <c r="DD49" s="961"/>
      <c r="DE49" s="961"/>
      <c r="DF49" s="124"/>
      <c r="DG49" s="110"/>
      <c r="DH49" s="110"/>
      <c r="DI49" s="110"/>
      <c r="DJ49" s="110"/>
      <c r="DK49" s="110"/>
      <c r="DL49" s="110"/>
      <c r="DM49" s="110"/>
      <c r="DN49" s="110"/>
      <c r="DO49" s="110"/>
      <c r="DP49" s="110"/>
    </row>
    <row r="50" spans="1:120" s="1" customFormat="1" ht="18" customHeight="1" thickBot="1" x14ac:dyDescent="0.25">
      <c r="A50" s="123"/>
      <c r="B50" s="954" t="s">
        <v>19</v>
      </c>
      <c r="C50" s="955"/>
      <c r="D50" s="955"/>
      <c r="E50" s="955"/>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955"/>
      <c r="BF50" s="955"/>
      <c r="BG50" s="955"/>
      <c r="BH50" s="955"/>
      <c r="BI50" s="955"/>
      <c r="BJ50" s="955"/>
      <c r="BK50" s="955"/>
      <c r="BL50" s="955"/>
      <c r="BM50" s="955"/>
      <c r="BN50" s="955"/>
      <c r="BO50" s="955"/>
      <c r="BP50" s="955"/>
      <c r="BQ50" s="955"/>
      <c r="BR50" s="955"/>
      <c r="BS50" s="955"/>
      <c r="BT50" s="955"/>
      <c r="BU50" s="955"/>
      <c r="BV50" s="955"/>
      <c r="BW50" s="955"/>
      <c r="BX50" s="955"/>
      <c r="BY50" s="955"/>
      <c r="BZ50" s="955"/>
      <c r="CA50" s="955"/>
      <c r="CB50" s="955"/>
      <c r="CC50" s="955"/>
      <c r="CD50" s="955"/>
      <c r="CE50" s="955"/>
      <c r="CF50" s="955"/>
      <c r="CG50" s="955"/>
      <c r="CH50" s="955"/>
      <c r="CI50" s="955"/>
      <c r="CJ50" s="955"/>
      <c r="CK50" s="955"/>
      <c r="CL50" s="955"/>
      <c r="CM50" s="955"/>
      <c r="CN50" s="955"/>
      <c r="CO50" s="955"/>
      <c r="CP50" s="955"/>
      <c r="CQ50" s="955"/>
      <c r="CR50" s="955"/>
      <c r="CS50" s="955"/>
      <c r="CT50" s="955"/>
      <c r="CU50" s="955"/>
      <c r="CV50" s="955"/>
      <c r="CW50" s="955"/>
      <c r="CX50" s="955"/>
      <c r="CY50" s="955"/>
      <c r="CZ50" s="955"/>
      <c r="DA50" s="955"/>
      <c r="DB50" s="955"/>
      <c r="DC50" s="955"/>
      <c r="DD50" s="955"/>
      <c r="DE50" s="956"/>
      <c r="DF50" s="124"/>
      <c r="DG50" s="110"/>
      <c r="DH50" s="110"/>
      <c r="DI50" s="110"/>
      <c r="DJ50" s="110"/>
      <c r="DK50" s="110"/>
      <c r="DL50" s="110"/>
      <c r="DM50" s="110"/>
      <c r="DN50" s="110"/>
      <c r="DO50" s="110"/>
      <c r="DP50" s="110"/>
    </row>
    <row r="51" spans="1:120" s="1" customFormat="1" ht="30.75" customHeight="1" thickBot="1" x14ac:dyDescent="0.25">
      <c r="A51" s="123"/>
      <c r="B51" s="953" t="s">
        <v>1123</v>
      </c>
      <c r="C51" s="953"/>
      <c r="D51" s="953"/>
      <c r="E51" s="953"/>
      <c r="F51" s="953"/>
      <c r="G51" s="953"/>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3"/>
      <c r="AJ51" s="953"/>
      <c r="AK51" s="953"/>
      <c r="AL51" s="953"/>
      <c r="AM51" s="953"/>
      <c r="AN51" s="953"/>
      <c r="AO51" s="953"/>
      <c r="AP51" s="953"/>
      <c r="AQ51" s="953"/>
      <c r="AR51" s="953"/>
      <c r="AS51" s="953"/>
      <c r="AT51" s="953"/>
      <c r="AU51" s="953"/>
      <c r="AV51" s="953"/>
      <c r="AW51" s="953"/>
      <c r="AX51" s="953"/>
      <c r="AY51" s="953"/>
      <c r="AZ51" s="953"/>
      <c r="BA51" s="953"/>
      <c r="BB51" s="953"/>
      <c r="BC51" s="953"/>
      <c r="BD51" s="953"/>
      <c r="BE51" s="953"/>
      <c r="BF51" s="953"/>
      <c r="BG51" s="951">
        <f>IF(BH46&lt;BH47,BH46,BH47)</f>
        <v>0</v>
      </c>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c r="CD51" s="951"/>
      <c r="CE51" s="951"/>
      <c r="CF51" s="951"/>
      <c r="CG51" s="951"/>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124"/>
      <c r="DG51" s="110"/>
      <c r="DH51" s="110"/>
      <c r="DI51" s="110"/>
      <c r="DJ51" s="110"/>
      <c r="DK51" s="110"/>
      <c r="DL51" s="110"/>
      <c r="DM51" s="110"/>
      <c r="DN51" s="110"/>
      <c r="DO51" s="110"/>
      <c r="DP51" s="110"/>
    </row>
    <row r="52" spans="1:120" s="1" customFormat="1" ht="40.5" customHeight="1" thickBot="1" x14ac:dyDescent="0.25">
      <c r="A52" s="123"/>
      <c r="B52" s="1014" t="s">
        <v>1122</v>
      </c>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6"/>
      <c r="BG52" s="983"/>
      <c r="BH52" s="983"/>
      <c r="BI52" s="983"/>
      <c r="BJ52" s="983"/>
      <c r="BK52" s="983"/>
      <c r="BL52" s="983"/>
      <c r="BM52" s="983"/>
      <c r="BN52" s="983"/>
      <c r="BO52" s="983"/>
      <c r="BP52" s="983"/>
      <c r="BQ52" s="983"/>
      <c r="BR52" s="983"/>
      <c r="BS52" s="983"/>
      <c r="BT52" s="983"/>
      <c r="BU52" s="983"/>
      <c r="BV52" s="983"/>
      <c r="BW52" s="983"/>
      <c r="BX52" s="983"/>
      <c r="BY52" s="983"/>
      <c r="BZ52" s="983"/>
      <c r="CA52" s="983"/>
      <c r="CB52" s="983"/>
      <c r="CC52" s="983"/>
      <c r="CD52" s="983"/>
      <c r="CE52" s="983"/>
      <c r="CF52" s="983"/>
      <c r="CG52" s="983"/>
      <c r="CH52" s="983"/>
      <c r="CI52" s="983"/>
      <c r="CJ52" s="983"/>
      <c r="CK52" s="983"/>
      <c r="CL52" s="983"/>
      <c r="CM52" s="983"/>
      <c r="CN52" s="983"/>
      <c r="CO52" s="983"/>
      <c r="CP52" s="983"/>
      <c r="CQ52" s="983"/>
      <c r="CR52" s="983"/>
      <c r="CS52" s="983"/>
      <c r="CT52" s="983"/>
      <c r="CU52" s="983"/>
      <c r="CV52" s="983"/>
      <c r="CW52" s="983"/>
      <c r="CX52" s="983"/>
      <c r="CY52" s="983"/>
      <c r="CZ52" s="983"/>
      <c r="DA52" s="983"/>
      <c r="DB52" s="983"/>
      <c r="DC52" s="983"/>
      <c r="DD52" s="983"/>
      <c r="DE52" s="983"/>
      <c r="DF52" s="124"/>
      <c r="DG52" s="110"/>
      <c r="DH52" s="110"/>
      <c r="DI52" s="110"/>
      <c r="DJ52" s="110"/>
      <c r="DK52" s="110"/>
      <c r="DL52" s="110"/>
      <c r="DM52" s="110"/>
      <c r="DN52" s="110"/>
      <c r="DO52" s="110"/>
      <c r="DP52" s="110"/>
    </row>
    <row r="53" spans="1:120" s="1" customFormat="1" ht="41.25" customHeight="1" thickBot="1" x14ac:dyDescent="0.25">
      <c r="A53" s="123"/>
      <c r="B53" s="1029" t="s">
        <v>1121</v>
      </c>
      <c r="C53" s="1029"/>
      <c r="D53" s="1029"/>
      <c r="E53" s="1029"/>
      <c r="F53" s="1029"/>
      <c r="G53" s="1029"/>
      <c r="H53" s="1029"/>
      <c r="I53" s="1029"/>
      <c r="J53" s="1029"/>
      <c r="K53" s="1029"/>
      <c r="L53" s="1029"/>
      <c r="M53" s="1029"/>
      <c r="N53" s="1029"/>
      <c r="O53" s="1029"/>
      <c r="P53" s="1029"/>
      <c r="Q53" s="1029"/>
      <c r="R53" s="1029"/>
      <c r="S53" s="1029"/>
      <c r="T53" s="1029"/>
      <c r="U53" s="1029"/>
      <c r="V53" s="1029"/>
      <c r="W53" s="1029"/>
      <c r="X53" s="1029"/>
      <c r="Y53" s="1029"/>
      <c r="Z53" s="1029"/>
      <c r="AA53" s="1029"/>
      <c r="AB53" s="1029"/>
      <c r="AC53" s="1029"/>
      <c r="AD53" s="1029"/>
      <c r="AE53" s="1029"/>
      <c r="AF53" s="1029"/>
      <c r="AG53" s="1029"/>
      <c r="AH53" s="1029"/>
      <c r="AI53" s="1029"/>
      <c r="AJ53" s="1029"/>
      <c r="AK53" s="1029"/>
      <c r="AL53" s="1029"/>
      <c r="AM53" s="1029"/>
      <c r="AN53" s="1029"/>
      <c r="AO53" s="1029"/>
      <c r="AP53" s="1029"/>
      <c r="AQ53" s="1029"/>
      <c r="AR53" s="1029"/>
      <c r="AS53" s="1029"/>
      <c r="AT53" s="1029"/>
      <c r="AU53" s="1029"/>
      <c r="AV53" s="1029"/>
      <c r="AW53" s="1029"/>
      <c r="AX53" s="1029"/>
      <c r="AY53" s="1029"/>
      <c r="AZ53" s="1029"/>
      <c r="BA53" s="1029"/>
      <c r="BB53" s="1029"/>
      <c r="BC53" s="1029"/>
      <c r="BD53" s="1029"/>
      <c r="BE53" s="1029"/>
      <c r="BF53" s="1029"/>
      <c r="BG53" s="983"/>
      <c r="BH53" s="983"/>
      <c r="BI53" s="983"/>
      <c r="BJ53" s="983"/>
      <c r="BK53" s="983"/>
      <c r="BL53" s="983"/>
      <c r="BM53" s="983"/>
      <c r="BN53" s="983"/>
      <c r="BO53" s="983"/>
      <c r="BP53" s="983"/>
      <c r="BQ53" s="983"/>
      <c r="BR53" s="983"/>
      <c r="BS53" s="983"/>
      <c r="BT53" s="983"/>
      <c r="BU53" s="983"/>
      <c r="BV53" s="983"/>
      <c r="BW53" s="983"/>
      <c r="BX53" s="983"/>
      <c r="BY53" s="983"/>
      <c r="BZ53" s="983"/>
      <c r="CA53" s="983"/>
      <c r="CB53" s="983"/>
      <c r="CC53" s="983"/>
      <c r="CD53" s="983"/>
      <c r="CE53" s="983"/>
      <c r="CF53" s="983"/>
      <c r="CG53" s="983"/>
      <c r="CH53" s="983"/>
      <c r="CI53" s="983"/>
      <c r="CJ53" s="983"/>
      <c r="CK53" s="983"/>
      <c r="CL53" s="983"/>
      <c r="CM53" s="983"/>
      <c r="CN53" s="983"/>
      <c r="CO53" s="983"/>
      <c r="CP53" s="983"/>
      <c r="CQ53" s="983"/>
      <c r="CR53" s="983"/>
      <c r="CS53" s="983"/>
      <c r="CT53" s="983"/>
      <c r="CU53" s="983"/>
      <c r="CV53" s="983"/>
      <c r="CW53" s="983"/>
      <c r="CX53" s="983"/>
      <c r="CY53" s="983"/>
      <c r="CZ53" s="983"/>
      <c r="DA53" s="983"/>
      <c r="DB53" s="983"/>
      <c r="DC53" s="983"/>
      <c r="DD53" s="983"/>
      <c r="DE53" s="983"/>
      <c r="DF53" s="124"/>
      <c r="DG53" s="110"/>
      <c r="DH53" s="110"/>
      <c r="DI53" s="110"/>
      <c r="DJ53" s="110"/>
      <c r="DK53" s="110"/>
      <c r="DL53" s="110"/>
      <c r="DM53" s="110"/>
      <c r="DN53" s="110"/>
      <c r="DO53" s="110"/>
      <c r="DP53" s="110"/>
    </row>
    <row r="54" spans="1:120" s="1" customFormat="1" ht="20.100000000000001" customHeight="1" x14ac:dyDescent="0.2">
      <c r="A54" s="123"/>
      <c r="B54" s="1007" t="s">
        <v>60</v>
      </c>
      <c r="C54" s="1008"/>
      <c r="D54" s="1008"/>
      <c r="E54" s="1008"/>
      <c r="F54" s="1008"/>
      <c r="G54" s="1008"/>
      <c r="H54" s="1008"/>
      <c r="I54" s="1008"/>
      <c r="J54" s="1008"/>
      <c r="K54" s="1008"/>
      <c r="L54" s="1008"/>
      <c r="M54" s="1008"/>
      <c r="N54" s="1008"/>
      <c r="O54" s="1008"/>
      <c r="P54" s="1008"/>
      <c r="Q54" s="1008"/>
      <c r="R54" s="1008"/>
      <c r="S54" s="1008"/>
      <c r="T54" s="1008"/>
      <c r="U54" s="1008"/>
      <c r="V54" s="1008"/>
      <c r="W54" s="1008"/>
      <c r="X54" s="1008"/>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11">
        <f>+BG51+BG52-BG53</f>
        <v>0</v>
      </c>
      <c r="BH54" s="1012"/>
      <c r="BI54" s="1012"/>
      <c r="BJ54" s="1012"/>
      <c r="BK54" s="1012"/>
      <c r="BL54" s="1012"/>
      <c r="BM54" s="1012"/>
      <c r="BN54" s="1012"/>
      <c r="BO54" s="1012"/>
      <c r="BP54" s="1012"/>
      <c r="BQ54" s="1012"/>
      <c r="BR54" s="1012"/>
      <c r="BS54" s="1012"/>
      <c r="BT54" s="1012"/>
      <c r="BU54" s="1012"/>
      <c r="BV54" s="1012"/>
      <c r="BW54" s="1012"/>
      <c r="BX54" s="1012"/>
      <c r="BY54" s="1012"/>
      <c r="BZ54" s="1012"/>
      <c r="CA54" s="1012"/>
      <c r="CB54" s="1012"/>
      <c r="CC54" s="1012"/>
      <c r="CD54" s="1012"/>
      <c r="CE54" s="1012"/>
      <c r="CF54" s="1012"/>
      <c r="CG54" s="1012"/>
      <c r="CH54" s="1012"/>
      <c r="CI54" s="1012"/>
      <c r="CJ54" s="1012"/>
      <c r="CK54" s="1012"/>
      <c r="CL54" s="1012"/>
      <c r="CM54" s="1012"/>
      <c r="CN54" s="1012"/>
      <c r="CO54" s="1012"/>
      <c r="CP54" s="1012"/>
      <c r="CQ54" s="1012"/>
      <c r="CR54" s="1012"/>
      <c r="CS54" s="1012"/>
      <c r="CT54" s="1012"/>
      <c r="CU54" s="1012"/>
      <c r="CV54" s="1012"/>
      <c r="CW54" s="1012"/>
      <c r="CX54" s="1012"/>
      <c r="CY54" s="1012"/>
      <c r="CZ54" s="1012"/>
      <c r="DA54" s="1012"/>
      <c r="DB54" s="1012"/>
      <c r="DC54" s="1012"/>
      <c r="DD54" s="1012"/>
      <c r="DE54" s="1013"/>
      <c r="DF54" s="124"/>
      <c r="DG54" s="110"/>
      <c r="DH54" s="110"/>
      <c r="DI54" s="110"/>
      <c r="DJ54" s="110"/>
      <c r="DK54" s="110"/>
      <c r="DL54" s="110"/>
      <c r="DM54" s="110"/>
      <c r="DN54" s="110"/>
      <c r="DO54" s="110"/>
      <c r="DP54" s="110"/>
    </row>
    <row r="55" spans="1:120" s="1" customFormat="1" ht="24.75" customHeight="1" thickBot="1" x14ac:dyDescent="0.25">
      <c r="A55" s="123"/>
      <c r="B55" s="1009" t="str">
        <f>IF( BH24&lt;BH16,"YTD Income does not support Monthly Income, Underwriter will need to determine if base income as shown is supported for use in qualifying"," ")</f>
        <v>YTD Income does not support Monthly Income, Underwriter will need to determine if base income as shown is supported for use in qualifying</v>
      </c>
      <c r="C55" s="1010"/>
      <c r="D55" s="1010"/>
      <c r="E55" s="1010"/>
      <c r="F55" s="1010"/>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1010"/>
      <c r="AL55" s="1010"/>
      <c r="AM55" s="1010"/>
      <c r="AN55" s="1010"/>
      <c r="AO55" s="1010"/>
      <c r="AP55" s="1010"/>
      <c r="AQ55" s="1010"/>
      <c r="AR55" s="1010"/>
      <c r="AS55" s="1010"/>
      <c r="AT55" s="1010"/>
      <c r="AU55" s="1010"/>
      <c r="AV55" s="1010"/>
      <c r="AW55" s="1010"/>
      <c r="AX55" s="1010"/>
      <c r="AY55" s="1010"/>
      <c r="AZ55" s="1010"/>
      <c r="BA55" s="1010"/>
      <c r="BB55" s="1010"/>
      <c r="BC55" s="1010"/>
      <c r="BD55" s="1010"/>
      <c r="BE55" s="1010"/>
      <c r="BF55" s="1010"/>
      <c r="BG55" s="1010"/>
      <c r="BH55" s="1010"/>
      <c r="BI55" s="1010"/>
      <c r="BJ55" s="1010"/>
      <c r="BK55" s="1010"/>
      <c r="BL55" s="1010"/>
      <c r="BM55" s="1010"/>
      <c r="BN55" s="1010"/>
      <c r="BO55" s="1010"/>
      <c r="BP55" s="1010"/>
      <c r="BQ55" s="1010"/>
      <c r="BR55" s="1010"/>
      <c r="BS55" s="1010"/>
      <c r="BT55" s="1010"/>
      <c r="BU55" s="1010"/>
      <c r="BV55" s="1010"/>
      <c r="BW55" s="1010"/>
      <c r="BX55" s="1010"/>
      <c r="BY55" s="1010"/>
      <c r="BZ55" s="1010"/>
      <c r="CA55" s="1010"/>
      <c r="CB55" s="1010"/>
      <c r="CC55" s="1010"/>
      <c r="CD55" s="1010"/>
      <c r="CE55" s="1010"/>
      <c r="CF55" s="1010"/>
      <c r="CG55" s="1010"/>
      <c r="CH55" s="1010"/>
      <c r="CI55" s="1010"/>
      <c r="CJ55" s="1010"/>
      <c r="CK55" s="1010"/>
      <c r="CL55" s="1010"/>
      <c r="CM55" s="1010"/>
      <c r="CN55" s="1010"/>
      <c r="CO55" s="1010"/>
      <c r="CP55" s="1010"/>
      <c r="CQ55" s="1010"/>
      <c r="CR55" s="1010"/>
      <c r="CS55" s="1010"/>
      <c r="CT55" s="1010"/>
      <c r="CU55" s="1010"/>
      <c r="CV55" s="1010"/>
      <c r="CW55" s="1010"/>
      <c r="CX55" s="1010"/>
      <c r="CY55" s="1010"/>
      <c r="CZ55" s="1010"/>
      <c r="DA55" s="1010"/>
      <c r="DB55" s="1010"/>
      <c r="DC55" s="1010"/>
      <c r="DD55" s="1010"/>
      <c r="DE55" s="176"/>
      <c r="DF55" s="124"/>
      <c r="DG55" s="110"/>
      <c r="DH55" s="110"/>
      <c r="DI55" s="110"/>
      <c r="DJ55" s="110"/>
      <c r="DK55" s="110"/>
      <c r="DL55" s="110"/>
      <c r="DM55" s="110"/>
      <c r="DN55" s="110"/>
      <c r="DO55" s="110"/>
      <c r="DP55" s="110"/>
    </row>
    <row r="56" spans="1:120" s="1" customFormat="1" ht="9.9499999999999993" customHeight="1" thickBot="1" x14ac:dyDescent="0.25">
      <c r="A56" s="123"/>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961"/>
      <c r="BV56" s="961"/>
      <c r="BW56" s="961"/>
      <c r="BX56" s="961"/>
      <c r="BY56" s="961"/>
      <c r="BZ56" s="961"/>
      <c r="CA56" s="961"/>
      <c r="CB56" s="961"/>
      <c r="CC56" s="961"/>
      <c r="CD56" s="961"/>
      <c r="CE56" s="961"/>
      <c r="CF56" s="961"/>
      <c r="CG56" s="961"/>
      <c r="CH56" s="961"/>
      <c r="CI56" s="961"/>
      <c r="CJ56" s="961"/>
      <c r="CK56" s="961"/>
      <c r="CL56" s="961"/>
      <c r="CM56" s="961"/>
      <c r="CN56" s="961"/>
      <c r="CO56" s="961"/>
      <c r="CP56" s="961"/>
      <c r="CQ56" s="961"/>
      <c r="CR56" s="961"/>
      <c r="CS56" s="961"/>
      <c r="CT56" s="961"/>
      <c r="CU56" s="961"/>
      <c r="CV56" s="961"/>
      <c r="CW56" s="961"/>
      <c r="CX56" s="961"/>
      <c r="CY56" s="961"/>
      <c r="CZ56" s="961"/>
      <c r="DA56" s="961"/>
      <c r="DB56" s="961"/>
      <c r="DC56" s="961"/>
      <c r="DD56" s="961"/>
      <c r="DE56" s="961"/>
      <c r="DF56" s="124"/>
      <c r="DG56" s="110"/>
      <c r="DH56" s="110"/>
      <c r="DI56" s="110"/>
      <c r="DJ56" s="110"/>
      <c r="DK56" s="110"/>
      <c r="DL56" s="110"/>
      <c r="DM56" s="110"/>
      <c r="DN56" s="110"/>
      <c r="DO56" s="110"/>
      <c r="DP56" s="110"/>
    </row>
    <row r="57" spans="1:120" s="1" customFormat="1" ht="20.100000000000001" customHeight="1" thickBot="1" x14ac:dyDescent="0.25">
      <c r="A57" s="123"/>
      <c r="B57" s="1054" t="s">
        <v>59</v>
      </c>
      <c r="C57" s="1055"/>
      <c r="D57" s="1055"/>
      <c r="E57" s="1055"/>
      <c r="F57" s="1055"/>
      <c r="G57" s="1055"/>
      <c r="H57" s="1055"/>
      <c r="I57" s="1055"/>
      <c r="J57" s="1056"/>
      <c r="K57" s="1056"/>
      <c r="L57" s="1056"/>
      <c r="M57" s="1056"/>
      <c r="N57" s="1056"/>
      <c r="O57" s="1056"/>
      <c r="P57" s="1056"/>
      <c r="Q57" s="1056"/>
      <c r="R57" s="1056"/>
      <c r="S57" s="1056"/>
      <c r="T57" s="1056"/>
      <c r="U57" s="1056"/>
      <c r="V57" s="1056"/>
      <c r="W57" s="1056"/>
      <c r="X57" s="1056"/>
      <c r="Y57" s="1056"/>
      <c r="Z57" s="1056"/>
      <c r="AA57" s="1056"/>
      <c r="AB57" s="1056"/>
      <c r="AC57" s="1056"/>
      <c r="AD57" s="1056"/>
      <c r="AE57" s="1056"/>
      <c r="AF57" s="1056"/>
      <c r="AG57" s="1056"/>
      <c r="AH57" s="1056"/>
      <c r="AI57" s="1056"/>
      <c r="AJ57" s="1056"/>
      <c r="AK57" s="1056"/>
      <c r="AL57" s="1056"/>
      <c r="AM57" s="1056"/>
      <c r="AN57" s="1056"/>
      <c r="AO57" s="1056"/>
      <c r="AP57" s="1056"/>
      <c r="AQ57" s="1056"/>
      <c r="AR57" s="1056"/>
      <c r="AS57" s="1056"/>
      <c r="AT57" s="1056"/>
      <c r="AU57" s="1056"/>
      <c r="AV57" s="1056"/>
      <c r="AW57" s="1056"/>
      <c r="AX57" s="1056"/>
      <c r="AY57" s="1056"/>
      <c r="AZ57" s="1056"/>
      <c r="BA57" s="1056"/>
      <c r="BB57" s="1056"/>
      <c r="BC57" s="1056"/>
      <c r="BD57" s="1056"/>
      <c r="BE57" s="1056"/>
      <c r="BF57" s="1056"/>
      <c r="BG57" s="1056"/>
      <c r="BH57" s="1056"/>
      <c r="BI57" s="1056"/>
      <c r="BJ57" s="1056"/>
      <c r="BK57" s="1056"/>
      <c r="BL57" s="1056"/>
      <c r="BM57" s="1056"/>
      <c r="BN57" s="1056"/>
      <c r="BO57" s="1056"/>
      <c r="BP57" s="1056"/>
      <c r="BQ57" s="1056"/>
      <c r="BR57" s="1056"/>
      <c r="BS57" s="1056"/>
      <c r="BT57" s="1056"/>
      <c r="BU57" s="1056"/>
      <c r="BV57" s="1056"/>
      <c r="BW57" s="1056"/>
      <c r="BX57" s="1056"/>
      <c r="BY57" s="1056"/>
      <c r="BZ57" s="1056"/>
      <c r="CA57" s="1056"/>
      <c r="CB57" s="1056"/>
      <c r="CC57" s="1056"/>
      <c r="CD57" s="1056"/>
      <c r="CE57" s="1056"/>
      <c r="CF57" s="1056"/>
      <c r="CG57" s="1056"/>
      <c r="CH57" s="1056"/>
      <c r="CI57" s="1056"/>
      <c r="CJ57" s="1056"/>
      <c r="CK57" s="1056"/>
      <c r="CL57" s="1056"/>
      <c r="CM57" s="1056"/>
      <c r="CN57" s="1056"/>
      <c r="CO57" s="1056"/>
      <c r="CP57" s="1056"/>
      <c r="CQ57" s="1056"/>
      <c r="CR57" s="1056"/>
      <c r="CS57" s="1056"/>
      <c r="CT57" s="1056"/>
      <c r="CU57" s="1056"/>
      <c r="CV57" s="1056"/>
      <c r="CW57" s="1056"/>
      <c r="CX57" s="1056"/>
      <c r="CY57" s="1056"/>
      <c r="CZ57" s="1056"/>
      <c r="DA57" s="1056"/>
      <c r="DB57" s="1056"/>
      <c r="DC57" s="1056"/>
      <c r="DD57" s="1056"/>
      <c r="DE57" s="1057"/>
      <c r="DF57" s="124"/>
      <c r="DG57" s="110"/>
      <c r="DH57" s="110"/>
      <c r="DI57" s="110"/>
      <c r="DJ57" s="110"/>
      <c r="DK57" s="110"/>
      <c r="DL57" s="110"/>
      <c r="DM57" s="110"/>
      <c r="DN57" s="110"/>
      <c r="DO57" s="110"/>
      <c r="DP57" s="110"/>
    </row>
    <row r="58" spans="1:120" s="1" customFormat="1" ht="20.100000000000001" customHeight="1" x14ac:dyDescent="0.2">
      <c r="A58" s="123"/>
      <c r="B58" s="993"/>
      <c r="C58" s="994"/>
      <c r="D58" s="994"/>
      <c r="E58" s="1006" t="str">
        <f>IF('Income Stats'!E8&gt;0,CONCATENATE("Overall monthly earnings have INCREASED by an average of ",ABS('Income Stats'!E8)*100,"%."),IF('Income Stats'!E8&lt;0,CONCATENATE("Overall monthly earnings have DECREASED by an average of ",ABS('Income Stats'!E8)*100,"%."),IF(AND('Income Stats'!E8=0,BH47&lt;&gt;0),"Income has been stable and consistent.","")))</f>
        <v>Income has been stable and consistent.</v>
      </c>
      <c r="F58" s="1006"/>
      <c r="G58" s="1006"/>
      <c r="H58" s="1006"/>
      <c r="I58" s="1006"/>
      <c r="J58" s="1006"/>
      <c r="K58" s="1006"/>
      <c r="L58" s="1006"/>
      <c r="M58" s="1006"/>
      <c r="N58" s="1006"/>
      <c r="O58" s="1006"/>
      <c r="P58" s="1006"/>
      <c r="Q58" s="1006"/>
      <c r="R58" s="1006"/>
      <c r="S58" s="1006"/>
      <c r="T58" s="1006"/>
      <c r="U58" s="1006"/>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6"/>
      <c r="AV58" s="1006"/>
      <c r="AW58" s="1006"/>
      <c r="AX58" s="1006"/>
      <c r="AY58" s="1006"/>
      <c r="AZ58" s="1006"/>
      <c r="BA58" s="1006"/>
      <c r="BB58" s="1006"/>
      <c r="BC58" s="1006"/>
      <c r="BD58" s="1006"/>
      <c r="BE58" s="1006"/>
      <c r="BF58" s="1006"/>
      <c r="BG58" s="1006"/>
      <c r="BH58" s="1006"/>
      <c r="BI58" s="1006"/>
      <c r="BJ58" s="1006"/>
      <c r="BK58" s="1006"/>
      <c r="BL58" s="1006"/>
      <c r="BM58" s="1006"/>
      <c r="BN58" s="1006"/>
      <c r="BO58" s="1006"/>
      <c r="BP58" s="1006"/>
      <c r="BQ58" s="1006"/>
      <c r="BR58" s="1006"/>
      <c r="BS58" s="1006"/>
      <c r="BT58" s="1006"/>
      <c r="BU58" s="1006"/>
      <c r="BV58" s="1006"/>
      <c r="BW58" s="1006"/>
      <c r="BX58" s="1006"/>
      <c r="BY58" s="1006"/>
      <c r="BZ58" s="1006"/>
      <c r="CA58" s="1006"/>
      <c r="CB58" s="1006"/>
      <c r="CC58" s="1006"/>
      <c r="CD58" s="1006"/>
      <c r="CE58" s="1006"/>
      <c r="CF58" s="1006"/>
      <c r="CG58" s="1006"/>
      <c r="CH58" s="1006"/>
      <c r="CI58" s="1006"/>
      <c r="CJ58" s="1006"/>
      <c r="CK58" s="1006"/>
      <c r="CL58" s="1006"/>
      <c r="CM58" s="1006"/>
      <c r="CN58" s="1006"/>
      <c r="CO58" s="1006"/>
      <c r="CP58" s="1006"/>
      <c r="CQ58" s="1006"/>
      <c r="CR58" s="1006"/>
      <c r="CS58" s="1006"/>
      <c r="CT58" s="1006"/>
      <c r="CU58" s="1006"/>
      <c r="CV58" s="1006"/>
      <c r="CW58" s="1006"/>
      <c r="CX58" s="1006"/>
      <c r="CY58" s="1006"/>
      <c r="CZ58" s="1006"/>
      <c r="DA58" s="1006"/>
      <c r="DB58" s="1006"/>
      <c r="DC58" s="994"/>
      <c r="DD58" s="994"/>
      <c r="DE58" s="995"/>
      <c r="DF58" s="124"/>
      <c r="DG58" s="110"/>
      <c r="DH58" s="110"/>
      <c r="DI58" s="110"/>
      <c r="DJ58" s="110"/>
      <c r="DK58" s="110"/>
      <c r="DL58" s="110"/>
      <c r="DM58" s="110"/>
      <c r="DN58" s="110"/>
      <c r="DO58" s="110"/>
      <c r="DP58" s="110"/>
    </row>
    <row r="59" spans="1:120" s="1" customFormat="1" ht="108" customHeight="1" x14ac:dyDescent="0.2">
      <c r="A59" s="123"/>
      <c r="B59" s="957"/>
      <c r="C59" s="958"/>
      <c r="D59" s="958"/>
      <c r="E59" s="1058" t="s">
        <v>1115</v>
      </c>
      <c r="F59" s="1058"/>
      <c r="G59" s="1058"/>
      <c r="H59" s="1058"/>
      <c r="I59" s="1058"/>
      <c r="J59" s="1058"/>
      <c r="K59" s="1058"/>
      <c r="L59" s="1058"/>
      <c r="M59" s="1058"/>
      <c r="N59" s="1058"/>
      <c r="O59" s="1058"/>
      <c r="P59" s="1058"/>
      <c r="Q59" s="1058"/>
      <c r="R59" s="1058"/>
      <c r="S59" s="1058"/>
      <c r="T59" s="1058"/>
      <c r="U59" s="1058"/>
      <c r="V59" s="1058"/>
      <c r="W59" s="1058"/>
      <c r="X59" s="1058"/>
      <c r="Y59" s="1058"/>
      <c r="Z59" s="1058"/>
      <c r="AA59" s="1058"/>
      <c r="AB59" s="1058"/>
      <c r="AC59" s="1058"/>
      <c r="AD59" s="1058"/>
      <c r="AE59" s="1058"/>
      <c r="AF59" s="1058"/>
      <c r="AG59" s="1058"/>
      <c r="AH59" s="1058"/>
      <c r="AI59" s="1058"/>
      <c r="AJ59" s="1058"/>
      <c r="AK59" s="1058"/>
      <c r="AL59" s="1058"/>
      <c r="AM59" s="1058"/>
      <c r="AN59" s="1058"/>
      <c r="AO59" s="1058"/>
      <c r="AP59" s="1058"/>
      <c r="AQ59" s="1058"/>
      <c r="AR59" s="1058"/>
      <c r="AS59" s="1058"/>
      <c r="AT59" s="1058"/>
      <c r="AU59" s="1058"/>
      <c r="AV59" s="1058"/>
      <c r="AW59" s="1058"/>
      <c r="AX59" s="1058"/>
      <c r="AY59" s="1058"/>
      <c r="AZ59" s="1058"/>
      <c r="BA59" s="1058"/>
      <c r="BB59" s="1058"/>
      <c r="BC59" s="1058"/>
      <c r="BD59" s="1058"/>
      <c r="BE59" s="1058"/>
      <c r="BF59" s="1058"/>
      <c r="BG59" s="1058"/>
      <c r="BH59" s="1058"/>
      <c r="BI59" s="1058"/>
      <c r="BJ59" s="1058"/>
      <c r="BK59" s="1058"/>
      <c r="BL59" s="1058"/>
      <c r="BM59" s="1058"/>
      <c r="BN59" s="1058"/>
      <c r="BO59" s="1058"/>
      <c r="BP59" s="1058"/>
      <c r="BQ59" s="1058"/>
      <c r="BR59" s="1058"/>
      <c r="BS59" s="1058"/>
      <c r="BT59" s="1058"/>
      <c r="BU59" s="1058"/>
      <c r="BV59" s="1058"/>
      <c r="BW59" s="1058"/>
      <c r="BX59" s="1058"/>
      <c r="BY59" s="1058"/>
      <c r="BZ59" s="1058"/>
      <c r="CA59" s="1058"/>
      <c r="CB59" s="1058"/>
      <c r="CC59" s="1058"/>
      <c r="CD59" s="1058"/>
      <c r="CE59" s="1058"/>
      <c r="CF59" s="1058"/>
      <c r="CG59" s="1058"/>
      <c r="CH59" s="1058"/>
      <c r="CI59" s="1058"/>
      <c r="CJ59" s="1058"/>
      <c r="CK59" s="1058"/>
      <c r="CL59" s="1058"/>
      <c r="CM59" s="1058"/>
      <c r="CN59" s="1058"/>
      <c r="CO59" s="1058"/>
      <c r="CP59" s="1058"/>
      <c r="CQ59" s="1058"/>
      <c r="CR59" s="1058"/>
      <c r="CS59" s="1058"/>
      <c r="CT59" s="1058"/>
      <c r="CU59" s="1058"/>
      <c r="CV59" s="1058"/>
      <c r="CW59" s="1058"/>
      <c r="CX59" s="1058"/>
      <c r="CY59" s="1058"/>
      <c r="CZ59" s="1058"/>
      <c r="DA59" s="1058"/>
      <c r="DB59" s="1058"/>
      <c r="DC59" s="958"/>
      <c r="DD59" s="958"/>
      <c r="DE59" s="967"/>
      <c r="DF59" s="124"/>
      <c r="DG59" s="1049"/>
      <c r="DH59" s="1049"/>
      <c r="DI59" s="1050"/>
      <c r="DJ59" s="1050"/>
      <c r="DK59" s="1050"/>
      <c r="DL59" s="1050"/>
      <c r="DM59" s="1050"/>
      <c r="DN59" s="1050"/>
      <c r="DO59" s="1050"/>
      <c r="DP59" s="110"/>
    </row>
    <row r="60" spans="1:120" s="1" customFormat="1" ht="32.1" customHeight="1" thickBot="1" x14ac:dyDescent="0.25">
      <c r="A60" s="123"/>
      <c r="B60" s="125"/>
      <c r="C60" s="126"/>
      <c r="D60" s="126"/>
      <c r="E60" s="1051" t="str">
        <f>IF(BG52&gt;0, "If Average Additional Monthly Earnings exceed 25% of the total monthly earnings. Complete Personal Tax Returns for the last two (2) years are required.", " ")</f>
        <v xml:space="preserve"> </v>
      </c>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051"/>
      <c r="AB60" s="1051"/>
      <c r="AC60" s="1051"/>
      <c r="AD60" s="1051"/>
      <c r="AE60" s="1051"/>
      <c r="AF60" s="1051"/>
      <c r="AG60" s="1051"/>
      <c r="AH60" s="1051"/>
      <c r="AI60" s="1051"/>
      <c r="AJ60" s="1051"/>
      <c r="AK60" s="1051"/>
      <c r="AL60" s="1051"/>
      <c r="AM60" s="1051"/>
      <c r="AN60" s="1051"/>
      <c r="AO60" s="1051"/>
      <c r="AP60" s="1051"/>
      <c r="AQ60" s="1051"/>
      <c r="AR60" s="1051"/>
      <c r="AS60" s="1051"/>
      <c r="AT60" s="1051"/>
      <c r="AU60" s="1051"/>
      <c r="AV60" s="1051"/>
      <c r="AW60" s="1051"/>
      <c r="AX60" s="1051"/>
      <c r="AY60" s="1051"/>
      <c r="AZ60" s="1051"/>
      <c r="BA60" s="1051"/>
      <c r="BB60" s="1051"/>
      <c r="BC60" s="1051"/>
      <c r="BD60" s="1051"/>
      <c r="BE60" s="1051"/>
      <c r="BF60" s="1051"/>
      <c r="BG60" s="1051"/>
      <c r="BH60" s="1051"/>
      <c r="BI60" s="1051"/>
      <c r="BJ60" s="1051"/>
      <c r="BK60" s="1051"/>
      <c r="BL60" s="1051"/>
      <c r="BM60" s="1051"/>
      <c r="BN60" s="1051"/>
      <c r="BO60" s="1051"/>
      <c r="BP60" s="1051"/>
      <c r="BQ60" s="1051"/>
      <c r="BR60" s="1051"/>
      <c r="BS60" s="1051"/>
      <c r="BT60" s="1051"/>
      <c r="BU60" s="1051"/>
      <c r="BV60" s="1051"/>
      <c r="BW60" s="1051"/>
      <c r="BX60" s="1051"/>
      <c r="BY60" s="1051"/>
      <c r="BZ60" s="1051"/>
      <c r="CA60" s="1051"/>
      <c r="CB60" s="1051"/>
      <c r="CC60" s="1051"/>
      <c r="CD60" s="1051"/>
      <c r="CE60" s="1051"/>
      <c r="CF60" s="1051"/>
      <c r="CG60" s="1051"/>
      <c r="CH60" s="1051"/>
      <c r="CI60" s="1051"/>
      <c r="CJ60" s="1051"/>
      <c r="CK60" s="1051"/>
      <c r="CL60" s="1051"/>
      <c r="CM60" s="1051"/>
      <c r="CN60" s="1051"/>
      <c r="CO60" s="1051"/>
      <c r="CP60" s="1051"/>
      <c r="CQ60" s="1051"/>
      <c r="CR60" s="1051"/>
      <c r="CS60" s="1051"/>
      <c r="CT60" s="1051"/>
      <c r="CU60" s="1051"/>
      <c r="CV60" s="1051"/>
      <c r="CW60" s="1051"/>
      <c r="CX60" s="1051"/>
      <c r="CY60" s="1051"/>
      <c r="CZ60" s="1051"/>
      <c r="DA60" s="1051"/>
      <c r="DB60" s="1051"/>
      <c r="DC60" s="126"/>
      <c r="DD60" s="126"/>
      <c r="DE60" s="127"/>
      <c r="DF60" s="124"/>
      <c r="DG60" s="113"/>
      <c r="DH60" s="113"/>
      <c r="DI60" s="114"/>
      <c r="DJ60" s="114"/>
      <c r="DK60" s="114"/>
      <c r="DL60" s="114"/>
      <c r="DM60" s="114"/>
      <c r="DN60" s="114"/>
      <c r="DO60" s="114"/>
      <c r="DP60" s="110"/>
    </row>
    <row r="61" spans="1:120" s="1" customFormat="1" ht="15.95" customHeight="1" x14ac:dyDescent="0.2">
      <c r="A61" s="123"/>
      <c r="B61" s="957"/>
      <c r="C61" s="958"/>
      <c r="D61" s="958"/>
      <c r="E61" s="1023" t="s">
        <v>80</v>
      </c>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c r="AB61" s="1024"/>
      <c r="AC61" s="1024"/>
      <c r="AD61" s="1024"/>
      <c r="AE61" s="1024"/>
      <c r="AF61" s="1024"/>
      <c r="AG61" s="1024"/>
      <c r="AH61" s="1024"/>
      <c r="AI61" s="1024"/>
      <c r="AJ61" s="1024"/>
      <c r="AK61" s="1024"/>
      <c r="AL61" s="1024"/>
      <c r="AM61" s="1024"/>
      <c r="AN61" s="1024"/>
      <c r="AO61" s="1024"/>
      <c r="AP61" s="1024"/>
      <c r="AQ61" s="1024"/>
      <c r="AR61" s="1024"/>
      <c r="AS61" s="1024"/>
      <c r="AT61" s="1024"/>
      <c r="AU61" s="1024"/>
      <c r="AV61" s="1024"/>
      <c r="AW61" s="1024"/>
      <c r="AX61" s="1024"/>
      <c r="AY61" s="1024"/>
      <c r="AZ61" s="1024"/>
      <c r="BA61" s="1024"/>
      <c r="BB61" s="1024"/>
      <c r="BC61" s="1024"/>
      <c r="BD61" s="1024"/>
      <c r="BE61" s="1024"/>
      <c r="BF61" s="1024"/>
      <c r="BG61" s="1024"/>
      <c r="BH61" s="1024"/>
      <c r="BI61" s="1024"/>
      <c r="BJ61" s="1024"/>
      <c r="BK61" s="1024"/>
      <c r="BL61" s="1024"/>
      <c r="BM61" s="1024"/>
      <c r="BN61" s="1024"/>
      <c r="BO61" s="1024"/>
      <c r="BP61" s="1024"/>
      <c r="BQ61" s="1024"/>
      <c r="BR61" s="1024"/>
      <c r="BS61" s="1024"/>
      <c r="BT61" s="1024"/>
      <c r="BU61" s="1024"/>
      <c r="BV61" s="1024"/>
      <c r="BW61" s="1024"/>
      <c r="BX61" s="1024"/>
      <c r="BY61" s="1024"/>
      <c r="BZ61" s="1024"/>
      <c r="CA61" s="1024"/>
      <c r="CB61" s="1024"/>
      <c r="CC61" s="1024"/>
      <c r="CD61" s="1024"/>
      <c r="CE61" s="1024"/>
      <c r="CF61" s="1024"/>
      <c r="CG61" s="1024"/>
      <c r="CH61" s="1024"/>
      <c r="CI61" s="1024"/>
      <c r="CJ61" s="1024"/>
      <c r="CK61" s="1024"/>
      <c r="CL61" s="1024"/>
      <c r="CM61" s="1024"/>
      <c r="CN61" s="1024"/>
      <c r="CO61" s="1024"/>
      <c r="CP61" s="1024"/>
      <c r="CQ61" s="1024"/>
      <c r="CR61" s="1024"/>
      <c r="CS61" s="1024"/>
      <c r="CT61" s="1024"/>
      <c r="CU61" s="1024"/>
      <c r="CV61" s="1024"/>
      <c r="CW61" s="1024"/>
      <c r="CX61" s="1024"/>
      <c r="CY61" s="1024"/>
      <c r="CZ61" s="1024"/>
      <c r="DA61" s="1024"/>
      <c r="DB61" s="1024"/>
      <c r="DC61" s="958"/>
      <c r="DD61" s="958"/>
      <c r="DE61" s="967"/>
      <c r="DF61" s="124"/>
      <c r="DG61" s="110"/>
      <c r="DH61" s="110"/>
      <c r="DI61" s="110"/>
      <c r="DJ61" s="110"/>
      <c r="DK61" s="110"/>
      <c r="DL61" s="115"/>
      <c r="DM61" s="110"/>
      <c r="DN61" s="110"/>
      <c r="DO61" s="110"/>
      <c r="DP61" s="110"/>
    </row>
    <row r="62" spans="1:120" s="1" customFormat="1" ht="15.95" customHeight="1" x14ac:dyDescent="0.2">
      <c r="A62" s="123"/>
      <c r="B62" s="957"/>
      <c r="C62" s="958"/>
      <c r="D62" s="958"/>
      <c r="E62" s="1019" t="str">
        <f>IF(AK36="","",CONCATENATE(YEAR(AK36)," to ",YEAR(AK28)))</f>
        <v>2018 to 2019</v>
      </c>
      <c r="F62" s="1019"/>
      <c r="G62" s="1019"/>
      <c r="H62" s="1019"/>
      <c r="I62" s="1019"/>
      <c r="J62" s="1019"/>
      <c r="K62" s="1019"/>
      <c r="L62" s="1019"/>
      <c r="M62" s="1019"/>
      <c r="N62" s="1019"/>
      <c r="O62" s="1019"/>
      <c r="P62" s="1019"/>
      <c r="Q62" s="1019"/>
      <c r="R62" s="1019"/>
      <c r="S62" s="1019"/>
      <c r="T62" s="1019"/>
      <c r="U62" s="1019"/>
      <c r="V62" s="1019"/>
      <c r="W62" s="1019"/>
      <c r="X62" s="1019"/>
      <c r="Y62" s="1019"/>
      <c r="Z62" s="1019"/>
      <c r="AA62" s="1019"/>
      <c r="AB62" s="1019"/>
      <c r="AC62" s="1019"/>
      <c r="AD62" s="1019"/>
      <c r="AE62" s="1019"/>
      <c r="AF62" s="1019"/>
      <c r="AG62" s="1019"/>
      <c r="AH62" s="1019"/>
      <c r="AI62" s="1019"/>
      <c r="AJ62" s="1019"/>
      <c r="AK62" s="1019"/>
      <c r="AL62" s="1019"/>
      <c r="AM62" s="1019" t="str">
        <f>IF(OR(AK28="",AK21=""),"",CONCATENATE(YEAR(AK28)," to ",YEAR(AK21)))</f>
        <v>2019 to 2020</v>
      </c>
      <c r="AN62" s="1019"/>
      <c r="AO62" s="1019"/>
      <c r="AP62" s="1019"/>
      <c r="AQ62" s="1019"/>
      <c r="AR62" s="1019"/>
      <c r="AS62" s="1019"/>
      <c r="AT62" s="1019"/>
      <c r="AU62" s="1019"/>
      <c r="AV62" s="1019"/>
      <c r="AW62" s="1019"/>
      <c r="AX62" s="1019"/>
      <c r="AY62" s="1019"/>
      <c r="AZ62" s="1019"/>
      <c r="BA62" s="1019"/>
      <c r="BB62" s="1019"/>
      <c r="BC62" s="1019"/>
      <c r="BD62" s="1019"/>
      <c r="BE62" s="1019"/>
      <c r="BF62" s="1019"/>
      <c r="BG62" s="1019"/>
      <c r="BH62" s="1019"/>
      <c r="BI62" s="1019"/>
      <c r="BJ62" s="1019"/>
      <c r="BK62" s="1019"/>
      <c r="BL62" s="1019"/>
      <c r="BM62" s="1019"/>
      <c r="BN62" s="1019"/>
      <c r="BO62" s="1019"/>
      <c r="BP62" s="1019"/>
      <c r="BQ62" s="1019"/>
      <c r="BR62" s="1019"/>
      <c r="BS62" s="1019"/>
      <c r="BT62" s="1019"/>
      <c r="BU62" s="1019" t="str">
        <f>IF(BH45=0,"",CONCATENATE("Overall average (",BH45," months)"))</f>
        <v/>
      </c>
      <c r="BV62" s="1019"/>
      <c r="BW62" s="1019"/>
      <c r="BX62" s="1019"/>
      <c r="BY62" s="1019"/>
      <c r="BZ62" s="1019"/>
      <c r="CA62" s="1019"/>
      <c r="CB62" s="1019"/>
      <c r="CC62" s="1019"/>
      <c r="CD62" s="1019"/>
      <c r="CE62" s="1019"/>
      <c r="CF62" s="1019"/>
      <c r="CG62" s="1019"/>
      <c r="CH62" s="1019"/>
      <c r="CI62" s="1019"/>
      <c r="CJ62" s="1019"/>
      <c r="CK62" s="1019"/>
      <c r="CL62" s="1019"/>
      <c r="CM62" s="1019"/>
      <c r="CN62" s="1019"/>
      <c r="CO62" s="1019"/>
      <c r="CP62" s="1019"/>
      <c r="CQ62" s="1019"/>
      <c r="CR62" s="1019"/>
      <c r="CS62" s="1019"/>
      <c r="CT62" s="1019"/>
      <c r="CU62" s="1019"/>
      <c r="CV62" s="1019"/>
      <c r="CW62" s="1019"/>
      <c r="CX62" s="1019"/>
      <c r="CY62" s="1019"/>
      <c r="CZ62" s="1019"/>
      <c r="DA62" s="1019"/>
      <c r="DB62" s="1019"/>
      <c r="DC62" s="958"/>
      <c r="DD62" s="958"/>
      <c r="DE62" s="967"/>
      <c r="DF62" s="124"/>
      <c r="DG62" s="110"/>
      <c r="DH62" s="110"/>
      <c r="DI62" s="116"/>
      <c r="DJ62" s="110"/>
      <c r="DK62" s="110"/>
      <c r="DL62" s="110"/>
      <c r="DM62" s="110"/>
      <c r="DN62" s="110"/>
      <c r="DO62" s="110"/>
      <c r="DP62" s="110"/>
    </row>
    <row r="63" spans="1:120" s="1" customFormat="1" ht="15.95" customHeight="1" thickBot="1" x14ac:dyDescent="0.25">
      <c r="A63" s="123"/>
      <c r="B63" s="1053"/>
      <c r="C63" s="1025"/>
      <c r="D63" s="1025"/>
      <c r="E63" s="1022">
        <f>IF('Income Stats'!E10=0,0,IF('Income Stats'!E10&gt;0,CONCATENATE(ROUNDDOWN(('Income Stats'!E10*100),3)," Increase"),IF('Income Stats'!E10&lt;0,CONCATENATE(ROUNDDOWN(('Income Stats'!E10*100),3)," Decrease"),IF(((BH32-BH40)/BH32)=0,"No change"))))</f>
        <v>0</v>
      </c>
      <c r="F63" s="1022"/>
      <c r="G63" s="1022"/>
      <c r="H63" s="1022"/>
      <c r="I63" s="1022"/>
      <c r="J63" s="1022"/>
      <c r="K63" s="1022"/>
      <c r="L63" s="1022"/>
      <c r="M63" s="1022"/>
      <c r="N63" s="1022"/>
      <c r="O63" s="1022"/>
      <c r="P63" s="1022"/>
      <c r="Q63" s="1022"/>
      <c r="R63" s="1022"/>
      <c r="S63" s="1022"/>
      <c r="T63" s="1022"/>
      <c r="U63" s="1022"/>
      <c r="V63" s="1022"/>
      <c r="W63" s="1022"/>
      <c r="X63" s="1022"/>
      <c r="Y63" s="1022"/>
      <c r="Z63" s="1022"/>
      <c r="AA63" s="1022"/>
      <c r="AB63" s="1022"/>
      <c r="AC63" s="1022"/>
      <c r="AD63" s="1022"/>
      <c r="AE63" s="1022"/>
      <c r="AF63" s="1022"/>
      <c r="AG63" s="1022"/>
      <c r="AH63" s="1022"/>
      <c r="AI63" s="1022"/>
      <c r="AJ63" s="1022"/>
      <c r="AK63" s="1022"/>
      <c r="AL63" s="1022"/>
      <c r="AM63" s="1020">
        <f>IF(OR(BH32=0,BH24=0),0,IF(((BH24-BH32)/BH24)&gt;0,CONCATENATE(ROUNDDOWN(((BH24-BH32)/BH24)*100,1),"%  Increase"),IF(((BH24-BH32)/BH24)&lt;0,CONCATENATE(ROUNDDOWN(((BH24-BH32)/BH24)*100,1),"%  Decrease"),IF(((BH24-BH32)/BH24)=0,"No change"))))</f>
        <v>0</v>
      </c>
      <c r="AN63" s="1020"/>
      <c r="AO63" s="1020"/>
      <c r="AP63" s="1020"/>
      <c r="AQ63" s="1020"/>
      <c r="AR63" s="1020"/>
      <c r="AS63" s="1020"/>
      <c r="AT63" s="1020"/>
      <c r="AU63" s="1020"/>
      <c r="AV63" s="1020"/>
      <c r="AW63" s="1020"/>
      <c r="AX63" s="1020"/>
      <c r="AY63" s="1020"/>
      <c r="AZ63" s="1020"/>
      <c r="BA63" s="1020"/>
      <c r="BB63" s="1020"/>
      <c r="BC63" s="1020"/>
      <c r="BD63" s="1020"/>
      <c r="BE63" s="1020"/>
      <c r="BF63" s="1020"/>
      <c r="BG63" s="1020"/>
      <c r="BH63" s="1020"/>
      <c r="BI63" s="1020"/>
      <c r="BJ63" s="1020"/>
      <c r="BK63" s="1020"/>
      <c r="BL63" s="1020"/>
      <c r="BM63" s="1020"/>
      <c r="BN63" s="1020"/>
      <c r="BO63" s="1020"/>
      <c r="BP63" s="1020"/>
      <c r="BQ63" s="1020"/>
      <c r="BR63" s="1020"/>
      <c r="BS63" s="1020"/>
      <c r="BT63" s="1020"/>
      <c r="BU63" s="1020">
        <f>IF('Income Stats'!E8=0,0,IF('Income Stats'!E8&gt;0,CONCATENATE(ROUNDDOWN(('Income Stats'!E8*100),3)," Increase"),IF('Income Stats'!E8&lt;0,CONCATENATE(ROUNDDOWN(('Income Stats'!E8*100),3)," Decrease"),IF(((BH32-BH40)/BH32)=0,"No change"))))</f>
        <v>0</v>
      </c>
      <c r="BV63" s="1020"/>
      <c r="BW63" s="1020"/>
      <c r="BX63" s="1020"/>
      <c r="BY63" s="1020"/>
      <c r="BZ63" s="1020"/>
      <c r="CA63" s="1020"/>
      <c r="CB63" s="1020"/>
      <c r="CC63" s="1020"/>
      <c r="CD63" s="1020"/>
      <c r="CE63" s="1020"/>
      <c r="CF63" s="1020"/>
      <c r="CG63" s="1020"/>
      <c r="CH63" s="1020"/>
      <c r="CI63" s="1020"/>
      <c r="CJ63" s="1020"/>
      <c r="CK63" s="1020"/>
      <c r="CL63" s="1020"/>
      <c r="CM63" s="1020"/>
      <c r="CN63" s="1020"/>
      <c r="CO63" s="1020"/>
      <c r="CP63" s="1020"/>
      <c r="CQ63" s="1020"/>
      <c r="CR63" s="1020"/>
      <c r="CS63" s="1020"/>
      <c r="CT63" s="1020"/>
      <c r="CU63" s="1020"/>
      <c r="CV63" s="1020"/>
      <c r="CW63" s="1020"/>
      <c r="CX63" s="1020"/>
      <c r="CY63" s="1020"/>
      <c r="CZ63" s="1020"/>
      <c r="DA63" s="1020"/>
      <c r="DB63" s="1020"/>
      <c r="DC63" s="1025"/>
      <c r="DD63" s="1025"/>
      <c r="DE63" s="1026"/>
      <c r="DF63" s="124"/>
      <c r="DG63" s="110"/>
      <c r="DH63" s="110"/>
      <c r="DI63" s="110"/>
      <c r="DJ63" s="110"/>
      <c r="DK63" s="110"/>
      <c r="DL63" s="117"/>
      <c r="DM63" s="110"/>
      <c r="DN63" s="110"/>
      <c r="DO63" s="110"/>
      <c r="DP63" s="110"/>
    </row>
    <row r="64" spans="1:120" s="1" customFormat="1" ht="20.100000000000001" customHeight="1" thickBot="1" x14ac:dyDescent="0.25">
      <c r="A64" s="123"/>
      <c r="B64" s="1017"/>
      <c r="C64" s="1017"/>
      <c r="D64" s="1017"/>
      <c r="E64" s="1018" t="str">
        <f>IF(BH27=0,"",IF(BH27&gt;BH35,CONTACTENATE("Monthly average earnings from last year ",YEAR(AK33)," to current average YTD earnings ",YEAR(AK25)," has increased by an average of ",((BH27-BH35)/BH35)*100,"%.")))</f>
        <v/>
      </c>
      <c r="F64" s="1018"/>
      <c r="G64" s="1018"/>
      <c r="H64" s="1018"/>
      <c r="I64" s="1018"/>
      <c r="J64" s="1018"/>
      <c r="K64" s="1018"/>
      <c r="L64" s="1018"/>
      <c r="M64" s="1018"/>
      <c r="N64" s="1018"/>
      <c r="O64" s="1018"/>
      <c r="P64" s="1018"/>
      <c r="Q64" s="1018"/>
      <c r="R64" s="1018"/>
      <c r="S64" s="1018"/>
      <c r="T64" s="1018"/>
      <c r="U64" s="1018"/>
      <c r="V64" s="1018"/>
      <c r="W64" s="1018"/>
      <c r="X64" s="1018"/>
      <c r="Y64" s="1018"/>
      <c r="Z64" s="1018"/>
      <c r="AA64" s="1018"/>
      <c r="AB64" s="1018"/>
      <c r="AC64" s="1018"/>
      <c r="AD64" s="1018"/>
      <c r="AE64" s="1018"/>
      <c r="AF64" s="1018"/>
      <c r="AG64" s="1018"/>
      <c r="AH64" s="1018"/>
      <c r="AI64" s="1018"/>
      <c r="AJ64" s="1018"/>
      <c r="AK64" s="1018"/>
      <c r="AL64" s="1018"/>
      <c r="AM64" s="1018"/>
      <c r="AN64" s="1018"/>
      <c r="AO64" s="1018"/>
      <c r="AP64" s="1018"/>
      <c r="AQ64" s="1018"/>
      <c r="AR64" s="1018"/>
      <c r="AS64" s="1018"/>
      <c r="AT64" s="1018"/>
      <c r="AU64" s="1018"/>
      <c r="AV64" s="1018"/>
      <c r="AW64" s="1018"/>
      <c r="AX64" s="1018"/>
      <c r="AY64" s="1018"/>
      <c r="AZ64" s="1018"/>
      <c r="BA64" s="1018"/>
      <c r="BB64" s="1018"/>
      <c r="BC64" s="1018"/>
      <c r="BD64" s="1018"/>
      <c r="BE64" s="1018"/>
      <c r="BF64" s="1018"/>
      <c r="BG64" s="1018"/>
      <c r="BH64" s="1018"/>
      <c r="BI64" s="1018"/>
      <c r="BJ64" s="1018"/>
      <c r="BK64" s="1018"/>
      <c r="BL64" s="1018"/>
      <c r="BM64" s="1018"/>
      <c r="BN64" s="1018"/>
      <c r="BO64" s="1018"/>
      <c r="BP64" s="1018"/>
      <c r="BQ64" s="1018"/>
      <c r="BR64" s="1018"/>
      <c r="BS64" s="1018"/>
      <c r="BT64" s="1018"/>
      <c r="BU64" s="1018"/>
      <c r="BV64" s="1018"/>
      <c r="BW64" s="1018"/>
      <c r="BX64" s="1018"/>
      <c r="BY64" s="1018"/>
      <c r="BZ64" s="1018"/>
      <c r="CA64" s="1018"/>
      <c r="CB64" s="1018"/>
      <c r="CC64" s="1018"/>
      <c r="CD64" s="1018"/>
      <c r="CE64" s="1018"/>
      <c r="CF64" s="1018"/>
      <c r="CG64" s="1018"/>
      <c r="CH64" s="1018"/>
      <c r="CI64" s="1018"/>
      <c r="CJ64" s="1018"/>
      <c r="CK64" s="1018"/>
      <c r="CL64" s="1018"/>
      <c r="CM64" s="1018"/>
      <c r="CN64" s="1018"/>
      <c r="CO64" s="1018"/>
      <c r="CP64" s="1018"/>
      <c r="CQ64" s="1018"/>
      <c r="CR64" s="1018"/>
      <c r="CS64" s="1018"/>
      <c r="CT64" s="1018"/>
      <c r="CU64" s="1018"/>
      <c r="CV64" s="1018"/>
      <c r="CW64" s="1018"/>
      <c r="CX64" s="1018"/>
      <c r="CY64" s="1018"/>
      <c r="CZ64" s="1018"/>
      <c r="DA64" s="1018"/>
      <c r="DB64" s="1018"/>
      <c r="DC64" s="1017"/>
      <c r="DD64" s="1017"/>
      <c r="DE64" s="1017"/>
      <c r="DF64" s="124"/>
      <c r="DG64" s="110"/>
      <c r="DH64" s="110"/>
      <c r="DI64" s="110"/>
      <c r="DJ64" s="110"/>
      <c r="DK64" s="110"/>
      <c r="DL64" s="117"/>
      <c r="DM64" s="110"/>
      <c r="DN64" s="110"/>
      <c r="DO64" s="110"/>
      <c r="DP64" s="110"/>
    </row>
    <row r="65" spans="1:120" s="1" customFormat="1" ht="20.100000000000001" customHeight="1" thickBot="1" x14ac:dyDescent="0.25">
      <c r="A65" s="123"/>
      <c r="B65" s="1043" t="s">
        <v>13</v>
      </c>
      <c r="C65" s="1044"/>
      <c r="D65" s="1044"/>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44"/>
      <c r="AV65" s="1044"/>
      <c r="AW65" s="1044"/>
      <c r="AX65" s="1044"/>
      <c r="AY65" s="1044"/>
      <c r="AZ65" s="1044"/>
      <c r="BA65" s="1044"/>
      <c r="BB65" s="1044"/>
      <c r="BC65" s="1044"/>
      <c r="BD65" s="1044"/>
      <c r="BE65" s="1044"/>
      <c r="BF65" s="1044"/>
      <c r="BG65" s="1044"/>
      <c r="BH65" s="1044"/>
      <c r="BI65" s="1044"/>
      <c r="BJ65" s="1044"/>
      <c r="BK65" s="1044"/>
      <c r="BL65" s="1044"/>
      <c r="BM65" s="1044"/>
      <c r="BN65" s="1044"/>
      <c r="BO65" s="1044"/>
      <c r="BP65" s="1044"/>
      <c r="BQ65" s="1044"/>
      <c r="BR65" s="1044"/>
      <c r="BS65" s="1044"/>
      <c r="BT65" s="1044"/>
      <c r="BU65" s="1044"/>
      <c r="BV65" s="1044"/>
      <c r="BW65" s="1044"/>
      <c r="BX65" s="1044"/>
      <c r="BY65" s="1044"/>
      <c r="BZ65" s="1044"/>
      <c r="CA65" s="1044"/>
      <c r="CB65" s="1044"/>
      <c r="CC65" s="1044"/>
      <c r="CD65" s="1044"/>
      <c r="CE65" s="1044"/>
      <c r="CF65" s="1044"/>
      <c r="CG65" s="1044"/>
      <c r="CH65" s="1044"/>
      <c r="CI65" s="1044"/>
      <c r="CJ65" s="1044"/>
      <c r="CK65" s="1044"/>
      <c r="CL65" s="1044"/>
      <c r="CM65" s="1044"/>
      <c r="CN65" s="1044"/>
      <c r="CO65" s="1044"/>
      <c r="CP65" s="1044"/>
      <c r="CQ65" s="1044"/>
      <c r="CR65" s="1044"/>
      <c r="CS65" s="1044"/>
      <c r="CT65" s="1044"/>
      <c r="CU65" s="1044"/>
      <c r="CV65" s="1044"/>
      <c r="CW65" s="1044"/>
      <c r="CX65" s="1044"/>
      <c r="CY65" s="1044"/>
      <c r="CZ65" s="1044"/>
      <c r="DA65" s="1044"/>
      <c r="DB65" s="1044"/>
      <c r="DC65" s="1044"/>
      <c r="DD65" s="1044"/>
      <c r="DE65" s="1045"/>
      <c r="DF65" s="124"/>
      <c r="DG65" s="110"/>
      <c r="DH65" s="110"/>
      <c r="DI65" s="110"/>
      <c r="DJ65" s="110"/>
      <c r="DK65" s="110"/>
      <c r="DL65" s="110"/>
      <c r="DM65" s="110"/>
      <c r="DN65" s="110"/>
      <c r="DO65" s="110"/>
      <c r="DP65" s="110"/>
    </row>
    <row r="66" spans="1:120" s="1" customFormat="1" ht="20.100000000000001" customHeight="1" thickBot="1" x14ac:dyDescent="0.25">
      <c r="A66" s="123"/>
      <c r="B66" s="173"/>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5"/>
      <c r="DF66" s="124"/>
      <c r="DG66" s="110"/>
      <c r="DH66" s="110"/>
      <c r="DI66" s="110"/>
      <c r="DJ66" s="110"/>
      <c r="DK66" s="110"/>
      <c r="DL66" s="110"/>
      <c r="DM66" s="110"/>
      <c r="DN66" s="110"/>
      <c r="DO66" s="110"/>
      <c r="DP66" s="110"/>
    </row>
    <row r="67" spans="1:120" s="1" customFormat="1" ht="186" customHeight="1" thickBot="1" x14ac:dyDescent="0.25">
      <c r="A67" s="123"/>
      <c r="B67" s="1038"/>
      <c r="C67" s="1039"/>
      <c r="D67" s="1039"/>
      <c r="E67" s="1039"/>
      <c r="F67" s="1039"/>
      <c r="G67" s="1039"/>
      <c r="H67" s="1039"/>
      <c r="I67" s="1039"/>
      <c r="J67" s="1040"/>
      <c r="K67" s="1040"/>
      <c r="L67" s="1040"/>
      <c r="M67" s="1040"/>
      <c r="N67" s="1040"/>
      <c r="O67" s="1040"/>
      <c r="P67" s="1040"/>
      <c r="Q67" s="1040"/>
      <c r="R67" s="1040"/>
      <c r="S67" s="1040"/>
      <c r="T67" s="1040"/>
      <c r="U67" s="1040"/>
      <c r="V67" s="1040"/>
      <c r="W67" s="1040"/>
      <c r="X67" s="1040"/>
      <c r="Y67" s="1040"/>
      <c r="Z67" s="1040"/>
      <c r="AA67" s="1040"/>
      <c r="AB67" s="1040"/>
      <c r="AC67" s="1040"/>
      <c r="AD67" s="1040"/>
      <c r="AE67" s="1040"/>
      <c r="AF67" s="1040"/>
      <c r="AG67" s="1040"/>
      <c r="AH67" s="1040"/>
      <c r="AI67" s="1040"/>
      <c r="AJ67" s="1040"/>
      <c r="AK67" s="1040"/>
      <c r="AL67" s="1040"/>
      <c r="AM67" s="1040"/>
      <c r="AN67" s="1040"/>
      <c r="AO67" s="1040"/>
      <c r="AP67" s="1040"/>
      <c r="AQ67" s="1040"/>
      <c r="AR67" s="1040"/>
      <c r="AS67" s="1040"/>
      <c r="AT67" s="1040"/>
      <c r="AU67" s="1040"/>
      <c r="AV67" s="1040"/>
      <c r="AW67" s="1040"/>
      <c r="AX67" s="1040"/>
      <c r="AY67" s="1040"/>
      <c r="AZ67" s="1040"/>
      <c r="BA67" s="1040"/>
      <c r="BB67" s="1040"/>
      <c r="BC67" s="1040"/>
      <c r="BD67" s="1040"/>
      <c r="BE67" s="1040"/>
      <c r="BF67" s="1040"/>
      <c r="BG67" s="1040"/>
      <c r="BH67" s="1040"/>
      <c r="BI67" s="1040"/>
      <c r="BJ67" s="1040"/>
      <c r="BK67" s="1040"/>
      <c r="BL67" s="1040"/>
      <c r="BM67" s="1040"/>
      <c r="BN67" s="1040"/>
      <c r="BO67" s="1040"/>
      <c r="BP67" s="1040"/>
      <c r="BQ67" s="1040"/>
      <c r="BR67" s="1040"/>
      <c r="BS67" s="1040"/>
      <c r="BT67" s="1040"/>
      <c r="BU67" s="1040"/>
      <c r="BV67" s="1040"/>
      <c r="BW67" s="1040"/>
      <c r="BX67" s="1040"/>
      <c r="BY67" s="1040"/>
      <c r="BZ67" s="1040"/>
      <c r="CA67" s="1040"/>
      <c r="CB67" s="1040"/>
      <c r="CC67" s="1040"/>
      <c r="CD67" s="1040"/>
      <c r="CE67" s="1040"/>
      <c r="CF67" s="1040"/>
      <c r="CG67" s="1040"/>
      <c r="CH67" s="1040"/>
      <c r="CI67" s="1040"/>
      <c r="CJ67" s="1040"/>
      <c r="CK67" s="1040"/>
      <c r="CL67" s="1040"/>
      <c r="CM67" s="1040"/>
      <c r="CN67" s="1040"/>
      <c r="CO67" s="1040"/>
      <c r="CP67" s="1040"/>
      <c r="CQ67" s="1040"/>
      <c r="CR67" s="1040"/>
      <c r="CS67" s="1040"/>
      <c r="CT67" s="1040"/>
      <c r="CU67" s="1040"/>
      <c r="CV67" s="1040"/>
      <c r="CW67" s="1040"/>
      <c r="CX67" s="1040"/>
      <c r="CY67" s="1040"/>
      <c r="CZ67" s="1040"/>
      <c r="DA67" s="1040"/>
      <c r="DB67" s="1040"/>
      <c r="DC67" s="1040"/>
      <c r="DD67" s="1040"/>
      <c r="DE67" s="1041"/>
      <c r="DF67" s="124"/>
      <c r="DG67" s="110"/>
      <c r="DH67" s="110"/>
      <c r="DI67" s="110"/>
      <c r="DJ67" s="110"/>
      <c r="DK67" s="110"/>
      <c r="DL67" s="110"/>
      <c r="DM67" s="110"/>
      <c r="DN67" s="110"/>
      <c r="DO67" s="110"/>
      <c r="DP67" s="110"/>
    </row>
    <row r="68" spans="1:120" ht="14.1" customHeight="1" x14ac:dyDescent="0.2">
      <c r="A68" s="148"/>
      <c r="B68" s="1052">
        <f ca="1">NOW()</f>
        <v>45428.024603819445</v>
      </c>
      <c r="C68" s="1052"/>
      <c r="D68" s="1052"/>
      <c r="E68" s="1052"/>
      <c r="F68" s="1052"/>
      <c r="G68" s="1052"/>
      <c r="H68" s="1052"/>
      <c r="I68" s="1052"/>
      <c r="J68" s="1052"/>
      <c r="K68" s="1052"/>
      <c r="L68" s="1052"/>
      <c r="M68" s="1052"/>
      <c r="N68" s="1052"/>
      <c r="O68" s="1052"/>
      <c r="P68" s="1052"/>
      <c r="Q68" s="1052"/>
      <c r="R68" s="1052"/>
      <c r="S68" s="1052"/>
      <c r="T68" s="1052"/>
      <c r="U68" s="1052"/>
      <c r="V68" s="1052"/>
      <c r="W68" s="1052"/>
      <c r="X68" s="1052"/>
      <c r="Y68" s="1052"/>
      <c r="Z68" s="1052"/>
      <c r="AA68" s="1052"/>
      <c r="AB68" s="1052"/>
      <c r="AC68" s="1052"/>
      <c r="AD68" s="1052"/>
      <c r="AE68" s="1052"/>
      <c r="AF68" s="1052"/>
      <c r="AG68" s="1052"/>
      <c r="AH68" s="1052"/>
      <c r="AI68" s="1052"/>
      <c r="AJ68" s="1052"/>
      <c r="AK68" s="1052"/>
      <c r="AL68" s="1052"/>
      <c r="AM68" s="1052"/>
      <c r="AN68" s="1052"/>
      <c r="AO68" s="1052"/>
      <c r="AP68" s="1052"/>
      <c r="AQ68" s="1052"/>
      <c r="AR68" s="1052"/>
      <c r="AS68" s="1052"/>
      <c r="AT68" s="1052"/>
      <c r="AU68" s="1052"/>
      <c r="AV68" s="1052"/>
      <c r="AW68" s="1052"/>
      <c r="AX68" s="1052"/>
      <c r="AY68" s="1052"/>
      <c r="AZ68" s="1052"/>
      <c r="BA68" s="1052"/>
      <c r="BB68" s="1052"/>
      <c r="BC68" s="1052"/>
      <c r="BD68" s="1052"/>
      <c r="BE68" s="1052"/>
      <c r="BF68" s="1052"/>
      <c r="BG68" s="1052"/>
      <c r="BH68" s="1052"/>
      <c r="BI68" s="1052"/>
      <c r="BJ68" s="1052"/>
      <c r="BK68" s="1052"/>
      <c r="BL68" s="1052"/>
      <c r="BM68" s="1052"/>
      <c r="BN68" s="1052"/>
      <c r="BO68" s="1052"/>
      <c r="BP68" s="1052"/>
      <c r="BQ68" s="1052"/>
      <c r="BR68" s="1052"/>
      <c r="BS68" s="1052"/>
      <c r="BT68" s="1052"/>
      <c r="BU68" s="1052"/>
      <c r="BV68" s="1052"/>
      <c r="BW68" s="1052"/>
      <c r="BX68" s="1052"/>
      <c r="BY68" s="1052"/>
      <c r="BZ68" s="1052"/>
      <c r="CA68" s="1052"/>
      <c r="CB68" s="1052"/>
      <c r="CC68" s="1052"/>
      <c r="CD68" s="1052"/>
      <c r="CE68" s="1052"/>
      <c r="CF68" s="1052"/>
      <c r="CG68" s="1052"/>
      <c r="CH68" s="1052"/>
      <c r="CI68" s="1052"/>
      <c r="CJ68" s="1052"/>
      <c r="CK68" s="1052"/>
      <c r="CL68" s="1052"/>
      <c r="CM68" s="1052"/>
      <c r="CN68" s="1052"/>
      <c r="CO68" s="1052"/>
      <c r="CP68" s="1052"/>
      <c r="CQ68" s="1052"/>
      <c r="CR68" s="1052"/>
      <c r="CS68" s="1052"/>
      <c r="CT68" s="1052"/>
      <c r="CU68" s="1052"/>
      <c r="CV68" s="1052"/>
      <c r="CW68" s="1052"/>
      <c r="CX68" s="1052"/>
      <c r="CY68" s="1052"/>
      <c r="CZ68" s="1052"/>
      <c r="DA68" s="1052"/>
      <c r="DB68" s="1052"/>
      <c r="DC68" s="1052"/>
      <c r="DD68" s="1052"/>
      <c r="DE68" s="1052"/>
      <c r="DF68" s="149"/>
    </row>
  </sheetData>
  <sheetProtection password="D65B" sheet="1" objects="1" scenarios="1"/>
  <mergeCells count="202">
    <mergeCell ref="A1:DF1"/>
    <mergeCell ref="DG59:DO59"/>
    <mergeCell ref="E60:DB60"/>
    <mergeCell ref="BB40:BG40"/>
    <mergeCell ref="BH40:BY40"/>
    <mergeCell ref="CK45:DB45"/>
    <mergeCell ref="E40:BA40"/>
    <mergeCell ref="B43:DE43"/>
    <mergeCell ref="B68:DE68"/>
    <mergeCell ref="B63:D63"/>
    <mergeCell ref="B64:D64"/>
    <mergeCell ref="B57:DE57"/>
    <mergeCell ref="E59:DB59"/>
    <mergeCell ref="B58:D58"/>
    <mergeCell ref="B59:D59"/>
    <mergeCell ref="DC44:DE44"/>
    <mergeCell ref="B40:D40"/>
    <mergeCell ref="CC41:DE41"/>
    <mergeCell ref="E45:BA45"/>
    <mergeCell ref="CK44:DB44"/>
    <mergeCell ref="BH46:BY46"/>
    <mergeCell ref="BB47:BG47"/>
    <mergeCell ref="DC45:DE45"/>
    <mergeCell ref="CH42:DE42"/>
    <mergeCell ref="BZ45:CJ45"/>
    <mergeCell ref="B67:DE67"/>
    <mergeCell ref="DC36:DE36"/>
    <mergeCell ref="M36:AC36"/>
    <mergeCell ref="AK36:BA36"/>
    <mergeCell ref="BZ36:CJ36"/>
    <mergeCell ref="AD36:AJ36"/>
    <mergeCell ref="B42:CB42"/>
    <mergeCell ref="E30:BA30"/>
    <mergeCell ref="DC59:DE59"/>
    <mergeCell ref="BU62:DB62"/>
    <mergeCell ref="B65:DE65"/>
    <mergeCell ref="BB45:BG45"/>
    <mergeCell ref="BB46:BG46"/>
    <mergeCell ref="BB38:BG38"/>
    <mergeCell ref="BH38:BY38"/>
    <mergeCell ref="B38:D38"/>
    <mergeCell ref="CH38:DE38"/>
    <mergeCell ref="B45:D45"/>
    <mergeCell ref="B44:D44"/>
    <mergeCell ref="BZ44:CJ44"/>
    <mergeCell ref="E44:BA44"/>
    <mergeCell ref="BH45:BY45"/>
    <mergeCell ref="BB36:BG36"/>
    <mergeCell ref="CK36:DB36"/>
    <mergeCell ref="B35:DE35"/>
    <mergeCell ref="B36:D36"/>
    <mergeCell ref="E36:L36"/>
    <mergeCell ref="DI5:DM5"/>
    <mergeCell ref="CC6:CP6"/>
    <mergeCell ref="CQ6:DD6"/>
    <mergeCell ref="S6:CB6"/>
    <mergeCell ref="CC34:CG34"/>
    <mergeCell ref="B34:CB34"/>
    <mergeCell ref="B17:DE17"/>
    <mergeCell ref="CH18:DE18"/>
    <mergeCell ref="CC18:CG18"/>
    <mergeCell ref="BH24:BY24"/>
    <mergeCell ref="E23:BA23"/>
    <mergeCell ref="AK21:BA21"/>
    <mergeCell ref="B26:CB26"/>
    <mergeCell ref="BZ23:CJ23"/>
    <mergeCell ref="B19:DE19"/>
    <mergeCell ref="E21:L21"/>
    <mergeCell ref="B20:D20"/>
    <mergeCell ref="BH21:BY21"/>
    <mergeCell ref="CK23:DB23"/>
    <mergeCell ref="DC23:DE23"/>
    <mergeCell ref="DC24:DE24"/>
    <mergeCell ref="DC64:DE64"/>
    <mergeCell ref="E64:DB64"/>
    <mergeCell ref="AM62:BT62"/>
    <mergeCell ref="BU63:DB63"/>
    <mergeCell ref="B62:D62"/>
    <mergeCell ref="CC42:CG42"/>
    <mergeCell ref="B61:D61"/>
    <mergeCell ref="E63:AL63"/>
    <mergeCell ref="AM63:BT63"/>
    <mergeCell ref="E61:DB61"/>
    <mergeCell ref="DC63:DE63"/>
    <mergeCell ref="CK40:DB40"/>
    <mergeCell ref="E38:BA38"/>
    <mergeCell ref="DC46:DE46"/>
    <mergeCell ref="CK46:DB46"/>
    <mergeCell ref="E46:BA46"/>
    <mergeCell ref="E62:AL62"/>
    <mergeCell ref="B53:BF53"/>
    <mergeCell ref="BG52:DE52"/>
    <mergeCell ref="DC62:DE62"/>
    <mergeCell ref="BH44:BY44"/>
    <mergeCell ref="BB44:BG44"/>
    <mergeCell ref="BZ46:CJ46"/>
    <mergeCell ref="DC47:DE47"/>
    <mergeCell ref="DC61:DE61"/>
    <mergeCell ref="B46:D46"/>
    <mergeCell ref="DC58:DE58"/>
    <mergeCell ref="E58:DB58"/>
    <mergeCell ref="B54:BF54"/>
    <mergeCell ref="B55:DD55"/>
    <mergeCell ref="B56:DE56"/>
    <mergeCell ref="BG54:DE54"/>
    <mergeCell ref="E47:BA47"/>
    <mergeCell ref="B52:BF52"/>
    <mergeCell ref="BB24:BG24"/>
    <mergeCell ref="E24:BA24"/>
    <mergeCell ref="E20:BA20"/>
    <mergeCell ref="M21:AC21"/>
    <mergeCell ref="BZ24:CJ24"/>
    <mergeCell ref="AD21:AJ21"/>
    <mergeCell ref="BH20:BY20"/>
    <mergeCell ref="BH23:BY23"/>
    <mergeCell ref="B21:D21"/>
    <mergeCell ref="B16:D16"/>
    <mergeCell ref="BC3:DE3"/>
    <mergeCell ref="B4:DE4"/>
    <mergeCell ref="B13:D13"/>
    <mergeCell ref="BB16:BG16"/>
    <mergeCell ref="BH15:BY15"/>
    <mergeCell ref="BZ16:CJ16"/>
    <mergeCell ref="DG30:EC33"/>
    <mergeCell ref="BH36:BY36"/>
    <mergeCell ref="BH30:BY30"/>
    <mergeCell ref="BB21:BG21"/>
    <mergeCell ref="BB15:BG15"/>
    <mergeCell ref="CK24:DB24"/>
    <mergeCell ref="DC14:DE14"/>
    <mergeCell ref="CK15:DB15"/>
    <mergeCell ref="DC15:DE15"/>
    <mergeCell ref="CK14:DB14"/>
    <mergeCell ref="BZ15:CJ15"/>
    <mergeCell ref="CK16:DB16"/>
    <mergeCell ref="DC16:DE16"/>
    <mergeCell ref="BZ14:CJ14"/>
    <mergeCell ref="CH34:DE34"/>
    <mergeCell ref="DC28:DE28"/>
    <mergeCell ref="CC26:CG26"/>
    <mergeCell ref="BH14:BY14"/>
    <mergeCell ref="B24:D24"/>
    <mergeCell ref="BH16:BY16"/>
    <mergeCell ref="E32:BA32"/>
    <mergeCell ref="AK28:BA28"/>
    <mergeCell ref="B18:CB18"/>
    <mergeCell ref="BG53:DE53"/>
    <mergeCell ref="B2:DE2"/>
    <mergeCell ref="E16:BA16"/>
    <mergeCell ref="E15:BA15"/>
    <mergeCell ref="CN7:DE7"/>
    <mergeCell ref="CC7:CM7"/>
    <mergeCell ref="B7:O7"/>
    <mergeCell ref="E13:BA13"/>
    <mergeCell ref="P7:CB7"/>
    <mergeCell ref="DC13:DE13"/>
    <mergeCell ref="P8:DE8"/>
    <mergeCell ref="B8:O8"/>
    <mergeCell ref="B9:DE9"/>
    <mergeCell ref="B10:CB10"/>
    <mergeCell ref="CC10:CG10"/>
    <mergeCell ref="CH10:DE10"/>
    <mergeCell ref="B11:DE11"/>
    <mergeCell ref="B15:D15"/>
    <mergeCell ref="CK32:DB32"/>
    <mergeCell ref="BB32:BG32"/>
    <mergeCell ref="BB28:BG28"/>
    <mergeCell ref="B32:D32"/>
    <mergeCell ref="AD28:AJ28"/>
    <mergeCell ref="BZ28:CJ28"/>
    <mergeCell ref="BB30:BG30"/>
    <mergeCell ref="BH28:BY28"/>
    <mergeCell ref="E28:L28"/>
    <mergeCell ref="B28:D28"/>
    <mergeCell ref="CH30:DE30"/>
    <mergeCell ref="M28:AC28"/>
    <mergeCell ref="B30:D30"/>
    <mergeCell ref="BH32:BY32"/>
    <mergeCell ref="DI7:DM7"/>
    <mergeCell ref="DI4:DM4"/>
    <mergeCell ref="BG51:DE51"/>
    <mergeCell ref="BH47:BY47"/>
    <mergeCell ref="B51:BF51"/>
    <mergeCell ref="B50:DE50"/>
    <mergeCell ref="B47:D47"/>
    <mergeCell ref="BZ47:CJ47"/>
    <mergeCell ref="CK47:DB47"/>
    <mergeCell ref="B49:DE49"/>
    <mergeCell ref="CK13:DB13"/>
    <mergeCell ref="BB13:BG13"/>
    <mergeCell ref="BZ13:CJ13"/>
    <mergeCell ref="BH13:BY13"/>
    <mergeCell ref="B14:D14"/>
    <mergeCell ref="E14:BA14"/>
    <mergeCell ref="BB14:BG14"/>
    <mergeCell ref="B27:DE27"/>
    <mergeCell ref="BB23:BG23"/>
    <mergeCell ref="B23:D23"/>
    <mergeCell ref="B25:DE25"/>
    <mergeCell ref="CH21:DE21"/>
    <mergeCell ref="CH26:DE26"/>
    <mergeCell ref="CK28:DB28"/>
  </mergeCells>
  <phoneticPr fontId="0" type="noConversion"/>
  <conditionalFormatting sqref="E61:Y61 AA61:AD61 BC61">
    <cfRule type="expression" dxfId="207" priority="21" stopIfTrue="1">
      <formula>BH41&gt;BH33</formula>
    </cfRule>
  </conditionalFormatting>
  <conditionalFormatting sqref="E63:AL63">
    <cfRule type="expression" dxfId="206" priority="3" stopIfTrue="1">
      <formula>#REF!&lt;0</formula>
    </cfRule>
  </conditionalFormatting>
  <conditionalFormatting sqref="E58:DB58">
    <cfRule type="expression" dxfId="205" priority="4" stopIfTrue="1">
      <formula>#REF!&lt;0</formula>
    </cfRule>
    <cfRule type="expression" dxfId="204" priority="12" stopIfTrue="1">
      <formula>"(((BH16-BH22)+(BH22-BH28))/(BH16+BH22))&lt;0"</formula>
    </cfRule>
  </conditionalFormatting>
  <conditionalFormatting sqref="E59:DB60">
    <cfRule type="expression" dxfId="203" priority="8" stopIfTrue="1">
      <formula>#REF!&lt;-0.249</formula>
    </cfRule>
  </conditionalFormatting>
  <conditionalFormatting sqref="Z61">
    <cfRule type="expression" dxfId="202" priority="20" stopIfTrue="1">
      <formula>#REF!&gt;CC33</formula>
    </cfRule>
  </conditionalFormatting>
  <conditionalFormatting sqref="AE61:BB61 BD61:BT61 BV61:CV61">
    <cfRule type="expression" dxfId="201" priority="9" stopIfTrue="1">
      <formula>#REF!&gt;#REF!</formula>
    </cfRule>
  </conditionalFormatting>
  <conditionalFormatting sqref="AM63:DB63">
    <cfRule type="expression" dxfId="200" priority="2" stopIfTrue="1">
      <formula>#REF!&lt;0</formula>
    </cfRule>
  </conditionalFormatting>
  <conditionalFormatting sqref="BU61">
    <cfRule type="expression" dxfId="199" priority="17" stopIfTrue="1">
      <formula>#REF!&gt;#REF!</formula>
    </cfRule>
  </conditionalFormatting>
  <conditionalFormatting sqref="CW61:DB61">
    <cfRule type="expression" dxfId="198" priority="18" stopIfTrue="1">
      <formula>#REF!&gt;#REF!</formula>
    </cfRule>
  </conditionalFormatting>
  <printOptions horizontalCentered="1"/>
  <pageMargins left="0.5" right="0.5" top="0.25" bottom="0.5" header="0.25" footer="0.5"/>
  <pageSetup paperSize="5"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D569F"/>
    <pageSetUpPr fitToPage="1"/>
  </sheetPr>
  <dimension ref="A2:S66"/>
  <sheetViews>
    <sheetView showGridLines="0" topLeftCell="A30" workbookViewId="0">
      <selection activeCell="C7" sqref="C7:H7"/>
    </sheetView>
  </sheetViews>
  <sheetFormatPr defaultColWidth="12.7109375" defaultRowHeight="18" customHeight="1" x14ac:dyDescent="0.2"/>
  <cols>
    <col min="1" max="1" width="2.7109375" style="781" customWidth="1"/>
    <col min="2" max="2" width="17.42578125" style="781" customWidth="1"/>
    <col min="3" max="3" width="14" style="781" customWidth="1"/>
    <col min="4" max="4" width="13.85546875" style="781" customWidth="1"/>
    <col min="5" max="5" width="12.7109375" style="781"/>
    <col min="6" max="6" width="2.7109375" style="781" customWidth="1"/>
    <col min="7" max="7" width="15.7109375" style="781" customWidth="1"/>
    <col min="8" max="8" width="14.28515625" style="781" customWidth="1"/>
    <col min="9" max="9" width="11.85546875" style="781" customWidth="1"/>
    <col min="10" max="16384" width="12.7109375" style="781"/>
  </cols>
  <sheetData>
    <row r="2" spans="1:19" ht="18" customHeight="1" x14ac:dyDescent="0.2">
      <c r="I2" s="795" t="s">
        <v>1508</v>
      </c>
    </row>
    <row r="3" spans="1:19" ht="18" customHeight="1" x14ac:dyDescent="0.2">
      <c r="H3" s="795"/>
    </row>
    <row r="4" spans="1:19" ht="20.25" customHeight="1" x14ac:dyDescent="0.2">
      <c r="B4" s="1403" t="s">
        <v>1523</v>
      </c>
      <c r="C4" s="1403"/>
      <c r="D4" s="1403"/>
      <c r="E4" s="1403"/>
      <c r="F4" s="1403"/>
      <c r="G4" s="1403"/>
      <c r="H4" s="1403"/>
      <c r="I4" s="1403"/>
      <c r="K4" s="782"/>
    </row>
    <row r="5" spans="1:19" ht="18" customHeight="1" x14ac:dyDescent="0.2">
      <c r="B5" s="1404" t="s">
        <v>1521</v>
      </c>
      <c r="C5" s="1404"/>
      <c r="D5" s="1404"/>
      <c r="E5" s="1404"/>
      <c r="F5" s="1404"/>
      <c r="G5" s="1404"/>
      <c r="H5" s="1404"/>
      <c r="I5" s="1404"/>
      <c r="J5" s="782"/>
    </row>
    <row r="6" spans="1:19" ht="8.25" customHeight="1" x14ac:dyDescent="0.2">
      <c r="B6" s="785"/>
      <c r="C6" s="785"/>
      <c r="D6" s="785"/>
      <c r="E6" s="785"/>
      <c r="F6" s="785"/>
      <c r="G6" s="785"/>
      <c r="H6" s="785"/>
      <c r="I6" s="785"/>
      <c r="J6" s="782"/>
    </row>
    <row r="7" spans="1:19" ht="18" customHeight="1" x14ac:dyDescent="0.2">
      <c r="B7" s="780" t="s">
        <v>4</v>
      </c>
      <c r="C7" s="1405"/>
      <c r="D7" s="1405"/>
      <c r="E7" s="1405"/>
      <c r="F7" s="1405"/>
      <c r="G7" s="1405"/>
      <c r="H7" s="1405"/>
      <c r="I7" s="782"/>
      <c r="J7" s="782"/>
    </row>
    <row r="8" spans="1:19" ht="18" customHeight="1" x14ac:dyDescent="0.2">
      <c r="B8" s="780" t="s">
        <v>14</v>
      </c>
      <c r="C8" s="1405"/>
      <c r="D8" s="1405"/>
      <c r="E8" s="1405"/>
      <c r="F8" s="1405"/>
      <c r="G8" s="1405"/>
      <c r="H8" s="1405"/>
      <c r="I8" s="782"/>
      <c r="J8" s="782"/>
    </row>
    <row r="9" spans="1:19" ht="6.75" customHeight="1" x14ac:dyDescent="0.2">
      <c r="B9" s="778"/>
      <c r="C9" s="796"/>
      <c r="D9" s="797"/>
      <c r="E9" s="782"/>
      <c r="F9" s="782"/>
      <c r="G9" s="782"/>
      <c r="H9" s="782"/>
      <c r="I9" s="782"/>
      <c r="J9" s="782"/>
    </row>
    <row r="10" spans="1:19" ht="18" customHeight="1" x14ac:dyDescent="0.2">
      <c r="A10" s="1406" t="s">
        <v>1522</v>
      </c>
      <c r="B10" s="1406"/>
      <c r="C10" s="1406"/>
      <c r="D10" s="1406"/>
      <c r="E10" s="1406"/>
      <c r="F10" s="1406"/>
      <c r="G10" s="1406"/>
      <c r="H10" s="1406"/>
      <c r="I10" s="1406"/>
      <c r="J10" s="782"/>
    </row>
    <row r="11" spans="1:19" ht="5.25" customHeight="1" thickBot="1" x14ac:dyDescent="0.25">
      <c r="A11" s="786"/>
      <c r="B11" s="784"/>
      <c r="C11" s="784"/>
      <c r="D11" s="784"/>
      <c r="E11" s="784"/>
      <c r="F11" s="784"/>
      <c r="G11" s="784"/>
      <c r="H11" s="784"/>
      <c r="I11" s="784"/>
      <c r="J11" s="782"/>
    </row>
    <row r="12" spans="1:19" ht="15.75" customHeight="1" x14ac:dyDescent="0.2">
      <c r="A12" s="778" t="s">
        <v>58</v>
      </c>
      <c r="C12" s="782"/>
      <c r="D12" s="782"/>
      <c r="E12" s="782"/>
      <c r="F12" s="782"/>
      <c r="G12" s="782"/>
      <c r="H12" s="782"/>
      <c r="I12" s="782"/>
      <c r="J12" s="782"/>
    </row>
    <row r="13" spans="1:19" ht="12" customHeight="1" x14ac:dyDescent="0.2">
      <c r="B13" s="1395" t="s">
        <v>1506</v>
      </c>
      <c r="C13" s="1396"/>
      <c r="D13" s="1396"/>
      <c r="E13" s="1396"/>
      <c r="F13" s="1396"/>
      <c r="G13" s="1396"/>
      <c r="H13" s="1396"/>
      <c r="I13" s="1396"/>
      <c r="J13" s="782"/>
    </row>
    <row r="14" spans="1:19" ht="12" customHeight="1" x14ac:dyDescent="0.2">
      <c r="B14" s="1395" t="s">
        <v>1507</v>
      </c>
      <c r="C14" s="1396"/>
      <c r="D14" s="1396"/>
      <c r="E14" s="1396"/>
      <c r="F14" s="1396"/>
      <c r="G14" s="1396"/>
      <c r="H14" s="1396"/>
      <c r="I14" s="1396"/>
      <c r="J14" s="782"/>
    </row>
    <row r="15" spans="1:19" ht="12" customHeight="1" x14ac:dyDescent="0.2">
      <c r="B15" s="1400" t="s">
        <v>1518</v>
      </c>
      <c r="C15" s="1393"/>
      <c r="D15" s="1393"/>
      <c r="E15" s="1393"/>
      <c r="F15" s="1393"/>
      <c r="G15" s="1393"/>
      <c r="H15" s="1393"/>
      <c r="I15" s="1393"/>
      <c r="J15" s="782"/>
    </row>
    <row r="16" spans="1:19" ht="12" customHeight="1" x14ac:dyDescent="0.2">
      <c r="B16" s="1395" t="s">
        <v>1519</v>
      </c>
      <c r="C16" s="1396"/>
      <c r="D16" s="1396"/>
      <c r="E16" s="1396"/>
      <c r="F16" s="1396"/>
      <c r="G16" s="1396"/>
      <c r="H16" s="1396"/>
      <c r="I16" s="1396"/>
      <c r="J16" s="782"/>
      <c r="L16" s="783"/>
      <c r="M16" s="783"/>
      <c r="N16" s="783"/>
      <c r="O16" s="783"/>
      <c r="P16" s="783"/>
      <c r="Q16" s="783"/>
      <c r="R16" s="783"/>
      <c r="S16" s="783"/>
    </row>
    <row r="17" spans="1:19" ht="12" customHeight="1" x14ac:dyDescent="0.2">
      <c r="B17" s="1395" t="s">
        <v>1514</v>
      </c>
      <c r="C17" s="1396"/>
      <c r="D17" s="1396"/>
      <c r="E17" s="1396"/>
      <c r="F17" s="1396"/>
      <c r="G17" s="1396"/>
      <c r="H17" s="1396"/>
      <c r="I17" s="1396"/>
      <c r="J17" s="782"/>
      <c r="L17" s="783"/>
      <c r="M17" s="783"/>
      <c r="N17" s="783"/>
      <c r="O17" s="783"/>
      <c r="P17" s="783"/>
      <c r="Q17" s="783"/>
      <c r="R17" s="783"/>
      <c r="S17" s="783"/>
    </row>
    <row r="18" spans="1:19" ht="12" customHeight="1" x14ac:dyDescent="0.2">
      <c r="B18" s="1397" t="s">
        <v>1515</v>
      </c>
      <c r="C18" s="1397"/>
      <c r="D18" s="1397"/>
      <c r="E18" s="1397"/>
      <c r="F18" s="1397"/>
      <c r="G18" s="1397"/>
      <c r="H18" s="1397"/>
      <c r="I18" s="1397"/>
      <c r="J18" s="782"/>
      <c r="L18" s="783"/>
      <c r="M18" s="783"/>
      <c r="N18" s="783"/>
      <c r="O18" s="783"/>
      <c r="P18" s="783"/>
      <c r="Q18" s="783"/>
      <c r="R18" s="783"/>
      <c r="S18" s="783"/>
    </row>
    <row r="19" spans="1:19" ht="12" customHeight="1" x14ac:dyDescent="0.2">
      <c r="B19" s="1395" t="s">
        <v>1509</v>
      </c>
      <c r="C19" s="1396"/>
      <c r="D19" s="1396"/>
      <c r="E19" s="1396"/>
      <c r="F19" s="1396"/>
      <c r="G19" s="1396"/>
      <c r="H19" s="1396"/>
      <c r="I19" s="1396"/>
      <c r="J19" s="782"/>
    </row>
    <row r="20" spans="1:19" ht="12" customHeight="1" x14ac:dyDescent="0.2">
      <c r="B20" s="1397" t="s">
        <v>1510</v>
      </c>
      <c r="C20" s="1397"/>
      <c r="D20" s="1397"/>
      <c r="E20" s="1397"/>
      <c r="F20" s="1397"/>
      <c r="G20" s="1397"/>
      <c r="H20" s="1397"/>
      <c r="I20" s="1397"/>
      <c r="J20" s="782"/>
    </row>
    <row r="21" spans="1:19" ht="4.5" customHeight="1" x14ac:dyDescent="0.2">
      <c r="B21" s="798"/>
      <c r="C21" s="799"/>
      <c r="D21" s="799"/>
      <c r="E21" s="799"/>
      <c r="F21" s="799"/>
      <c r="G21" s="799"/>
      <c r="H21" s="799"/>
      <c r="I21" s="799"/>
      <c r="J21" s="782"/>
    </row>
    <row r="22" spans="1:19" ht="5.25" customHeight="1" thickBot="1" x14ac:dyDescent="0.25">
      <c r="A22" s="786"/>
      <c r="B22" s="786"/>
      <c r="C22" s="786"/>
      <c r="D22" s="786"/>
      <c r="E22" s="786"/>
      <c r="F22" s="786"/>
      <c r="G22" s="786"/>
      <c r="H22" s="786"/>
      <c r="I22" s="786"/>
    </row>
    <row r="23" spans="1:19" ht="5.25" customHeight="1" x14ac:dyDescent="0.2"/>
    <row r="24" spans="1:19" ht="14.25" customHeight="1" x14ac:dyDescent="0.2">
      <c r="B24" s="780" t="s">
        <v>1511</v>
      </c>
      <c r="C24" s="1401"/>
      <c r="D24" s="1401"/>
      <c r="E24" s="1401"/>
      <c r="F24" s="1401"/>
      <c r="G24" s="1401"/>
      <c r="H24" s="1401"/>
      <c r="I24" s="1401"/>
    </row>
    <row r="25" spans="1:19" ht="9.75" customHeight="1" x14ac:dyDescent="0.2">
      <c r="B25" s="779"/>
      <c r="C25" s="779"/>
      <c r="D25" s="779"/>
      <c r="E25" s="779"/>
      <c r="F25" s="779"/>
      <c r="G25" s="779"/>
      <c r="H25" s="779"/>
      <c r="I25" s="779"/>
      <c r="J25" s="779"/>
    </row>
    <row r="26" spans="1:19" ht="14.25" customHeight="1" x14ac:dyDescent="0.2">
      <c r="B26" s="1391" t="s">
        <v>1513</v>
      </c>
      <c r="C26" s="1392"/>
      <c r="D26" s="1392"/>
      <c r="E26" s="1392"/>
      <c r="F26" s="1392"/>
      <c r="G26" s="1392"/>
    </row>
    <row r="27" spans="1:19" ht="14.25" customHeight="1" x14ac:dyDescent="0.2">
      <c r="B27" s="780" t="s">
        <v>1500</v>
      </c>
      <c r="C27" s="787" t="s">
        <v>130</v>
      </c>
    </row>
    <row r="28" spans="1:19" ht="14.25" customHeight="1" x14ac:dyDescent="0.2">
      <c r="B28" s="782"/>
      <c r="C28" s="1393" t="s">
        <v>1504</v>
      </c>
      <c r="D28" s="1393"/>
      <c r="E28" s="1393"/>
      <c r="F28" s="1393"/>
      <c r="G28" s="788"/>
      <c r="H28" s="1394" t="s">
        <v>1503</v>
      </c>
      <c r="I28" s="1394"/>
    </row>
    <row r="29" spans="1:19" ht="14.25" customHeight="1" x14ac:dyDescent="0.2">
      <c r="B29" s="782"/>
      <c r="C29" s="1400" t="s">
        <v>1505</v>
      </c>
      <c r="D29" s="1393"/>
      <c r="E29" s="1393"/>
      <c r="F29" s="789"/>
      <c r="G29" s="788"/>
      <c r="H29" s="1394" t="s">
        <v>1502</v>
      </c>
      <c r="I29" s="1394"/>
    </row>
    <row r="30" spans="1:19" ht="14.25" customHeight="1" x14ac:dyDescent="0.2">
      <c r="B30" s="782"/>
      <c r="C30" s="1398" t="s">
        <v>1499</v>
      </c>
      <c r="D30" s="1398"/>
      <c r="E30" s="1398"/>
      <c r="F30" s="1398"/>
      <c r="G30" s="1398"/>
      <c r="H30" s="790">
        <f>+G28+G29</f>
        <v>0</v>
      </c>
    </row>
    <row r="31" spans="1:19" ht="14.25" customHeight="1" x14ac:dyDescent="0.2">
      <c r="B31" s="782"/>
      <c r="C31" s="779"/>
      <c r="D31" s="779"/>
      <c r="E31" s="779"/>
      <c r="F31" s="779"/>
      <c r="G31" s="779" t="s">
        <v>1520</v>
      </c>
      <c r="H31" s="787"/>
    </row>
    <row r="32" spans="1:19" ht="14.25" customHeight="1" x14ac:dyDescent="0.2">
      <c r="B32" s="782"/>
      <c r="C32" s="1398" t="s">
        <v>1501</v>
      </c>
      <c r="D32" s="1398"/>
      <c r="E32" s="1398"/>
      <c r="F32" s="1398"/>
      <c r="G32" s="1398"/>
      <c r="H32" s="790" t="e">
        <f>+H30/H31</f>
        <v>#DIV/0!</v>
      </c>
    </row>
    <row r="33" spans="1:10" ht="14.25" customHeight="1" x14ac:dyDescent="0.2">
      <c r="B33" s="780" t="s">
        <v>1500</v>
      </c>
      <c r="C33" s="791" t="str">
        <f>IF(C27="Starting Year", " ",C27-1)</f>
        <v xml:space="preserve"> </v>
      </c>
    </row>
    <row r="34" spans="1:10" ht="14.25" customHeight="1" x14ac:dyDescent="0.2">
      <c r="B34" s="782"/>
      <c r="C34" s="1393" t="s">
        <v>1504</v>
      </c>
      <c r="D34" s="1393"/>
      <c r="E34" s="1393"/>
      <c r="F34" s="1393"/>
      <c r="G34" s="788"/>
      <c r="H34" s="1394" t="s">
        <v>1503</v>
      </c>
      <c r="I34" s="1394"/>
    </row>
    <row r="35" spans="1:10" ht="14.25" customHeight="1" x14ac:dyDescent="0.2">
      <c r="B35" s="782"/>
      <c r="C35" s="1400" t="s">
        <v>1505</v>
      </c>
      <c r="D35" s="1393"/>
      <c r="E35" s="1393"/>
      <c r="F35" s="789"/>
      <c r="G35" s="788"/>
      <c r="H35" s="1394" t="s">
        <v>1502</v>
      </c>
      <c r="I35" s="1394"/>
    </row>
    <row r="36" spans="1:10" ht="14.25" customHeight="1" x14ac:dyDescent="0.2">
      <c r="B36" s="782"/>
      <c r="C36" s="1398" t="s">
        <v>1499</v>
      </c>
      <c r="D36" s="1398"/>
      <c r="E36" s="1398"/>
      <c r="F36" s="1398"/>
      <c r="G36" s="1398"/>
      <c r="H36" s="790">
        <f>+G34+G35</f>
        <v>0</v>
      </c>
    </row>
    <row r="37" spans="1:10" ht="14.25" customHeight="1" x14ac:dyDescent="0.2">
      <c r="B37" s="782"/>
      <c r="C37" s="779"/>
      <c r="D37" s="779"/>
      <c r="E37" s="779"/>
      <c r="F37" s="779"/>
      <c r="G37" s="779" t="s">
        <v>1520</v>
      </c>
      <c r="H37" s="787"/>
    </row>
    <row r="38" spans="1:10" ht="14.25" customHeight="1" x14ac:dyDescent="0.2">
      <c r="B38" s="782"/>
      <c r="C38" s="1398" t="s">
        <v>1501</v>
      </c>
      <c r="D38" s="1398"/>
      <c r="E38" s="1398"/>
      <c r="F38" s="1398"/>
      <c r="G38" s="1398"/>
      <c r="H38" s="790" t="e">
        <f>+H36/H37</f>
        <v>#DIV/0!</v>
      </c>
    </row>
    <row r="39" spans="1:10" ht="7.5" customHeight="1" thickBot="1" x14ac:dyDescent="0.25">
      <c r="B39" s="782"/>
      <c r="C39" s="779"/>
      <c r="D39" s="779"/>
      <c r="E39" s="779"/>
      <c r="F39" s="779"/>
    </row>
    <row r="40" spans="1:10" ht="14.25" customHeight="1" thickBot="1" x14ac:dyDescent="0.25">
      <c r="B40" s="782"/>
      <c r="C40" s="1399" t="s">
        <v>1516</v>
      </c>
      <c r="D40" s="1399"/>
      <c r="E40" s="1399"/>
      <c r="F40" s="1399"/>
      <c r="G40" s="1399"/>
      <c r="H40" s="793" t="e">
        <f>+(H32+H38)/2</f>
        <v>#DIV/0!</v>
      </c>
    </row>
    <row r="41" spans="1:10" ht="4.5" customHeight="1" x14ac:dyDescent="0.2">
      <c r="B41" s="798"/>
      <c r="C41" s="799"/>
      <c r="D41" s="799"/>
      <c r="E41" s="799"/>
      <c r="F41" s="799"/>
      <c r="G41" s="799"/>
      <c r="H41" s="799"/>
      <c r="I41" s="799"/>
      <c r="J41" s="782"/>
    </row>
    <row r="42" spans="1:10" ht="5.25" customHeight="1" thickBot="1" x14ac:dyDescent="0.25">
      <c r="A42" s="786"/>
      <c r="B42" s="786"/>
      <c r="C42" s="786"/>
      <c r="D42" s="786"/>
      <c r="E42" s="786"/>
      <c r="F42" s="786"/>
      <c r="G42" s="786"/>
      <c r="H42" s="786"/>
      <c r="I42" s="786"/>
    </row>
    <row r="43" spans="1:10" ht="5.25" customHeight="1" x14ac:dyDescent="0.2"/>
    <row r="44" spans="1:10" ht="15.75" customHeight="1" x14ac:dyDescent="0.2">
      <c r="B44" s="780" t="s">
        <v>1512</v>
      </c>
      <c r="C44" s="1401"/>
      <c r="D44" s="1401"/>
      <c r="E44" s="1401"/>
      <c r="F44" s="1401"/>
      <c r="G44" s="1401"/>
      <c r="H44" s="1401"/>
      <c r="I44" s="1401"/>
    </row>
    <row r="45" spans="1:10" ht="9" customHeight="1" x14ac:dyDescent="0.2">
      <c r="B45" s="779"/>
      <c r="C45" s="779"/>
      <c r="D45" s="779"/>
      <c r="E45" s="779"/>
      <c r="F45" s="779"/>
      <c r="G45" s="779"/>
      <c r="H45" s="779"/>
      <c r="I45" s="779"/>
      <c r="J45" s="779"/>
    </row>
    <row r="46" spans="1:10" ht="15.75" customHeight="1" x14ac:dyDescent="0.2">
      <c r="B46" s="1391" t="s">
        <v>1513</v>
      </c>
      <c r="C46" s="1392"/>
      <c r="D46" s="1392"/>
      <c r="E46" s="1392"/>
      <c r="F46" s="1392"/>
      <c r="G46" s="1392"/>
    </row>
    <row r="47" spans="1:10" ht="15.75" customHeight="1" x14ac:dyDescent="0.2">
      <c r="B47" s="780" t="s">
        <v>1500</v>
      </c>
      <c r="C47" s="787" t="s">
        <v>130</v>
      </c>
    </row>
    <row r="48" spans="1:10" ht="15.75" customHeight="1" x14ac:dyDescent="0.2">
      <c r="B48" s="782"/>
      <c r="C48" s="1393" t="s">
        <v>1504</v>
      </c>
      <c r="D48" s="1393"/>
      <c r="E48" s="1393"/>
      <c r="F48" s="1393"/>
      <c r="G48" s="788"/>
      <c r="H48" s="1394" t="s">
        <v>1503</v>
      </c>
      <c r="I48" s="1394"/>
    </row>
    <row r="49" spans="1:10" ht="15.75" customHeight="1" x14ac:dyDescent="0.2">
      <c r="B49" s="782"/>
      <c r="C49" s="1400" t="s">
        <v>1505</v>
      </c>
      <c r="D49" s="1393"/>
      <c r="E49" s="1393"/>
      <c r="F49" s="789"/>
      <c r="G49" s="788"/>
      <c r="H49" s="1394" t="s">
        <v>1502</v>
      </c>
      <c r="I49" s="1394"/>
    </row>
    <row r="50" spans="1:10" ht="15.75" customHeight="1" x14ac:dyDescent="0.2">
      <c r="B50" s="782"/>
      <c r="C50" s="1398" t="s">
        <v>1499</v>
      </c>
      <c r="D50" s="1398"/>
      <c r="E50" s="1398"/>
      <c r="F50" s="1398"/>
      <c r="G50" s="1398"/>
      <c r="H50" s="790">
        <f>+G48+G49</f>
        <v>0</v>
      </c>
    </row>
    <row r="51" spans="1:10" ht="14.25" customHeight="1" x14ac:dyDescent="0.2">
      <c r="B51" s="782"/>
      <c r="C51" s="779"/>
      <c r="D51" s="779"/>
      <c r="E51" s="779"/>
      <c r="F51" s="779"/>
      <c r="G51" s="779" t="s">
        <v>1520</v>
      </c>
      <c r="H51" s="787"/>
    </row>
    <row r="52" spans="1:10" ht="15.75" customHeight="1" x14ac:dyDescent="0.2">
      <c r="B52" s="782"/>
      <c r="C52" s="1398" t="s">
        <v>1501</v>
      </c>
      <c r="D52" s="1398"/>
      <c r="E52" s="1398"/>
      <c r="F52" s="1398"/>
      <c r="G52" s="1398"/>
      <c r="H52" s="790" t="e">
        <f>+H50/H51</f>
        <v>#DIV/0!</v>
      </c>
    </row>
    <row r="53" spans="1:10" ht="15.75" customHeight="1" x14ac:dyDescent="0.2">
      <c r="B53" s="780" t="s">
        <v>1500</v>
      </c>
      <c r="C53" s="791" t="str">
        <f>IF(C47="Starting Year", " ",C47-1)</f>
        <v xml:space="preserve"> </v>
      </c>
    </row>
    <row r="54" spans="1:10" ht="15.75" customHeight="1" x14ac:dyDescent="0.2">
      <c r="B54" s="782"/>
      <c r="C54" s="1393" t="s">
        <v>1504</v>
      </c>
      <c r="D54" s="1393"/>
      <c r="E54" s="1393"/>
      <c r="F54" s="1393"/>
      <c r="G54" s="788"/>
      <c r="H54" s="1394" t="s">
        <v>1503</v>
      </c>
      <c r="I54" s="1394"/>
    </row>
    <row r="55" spans="1:10" ht="15.75" customHeight="1" x14ac:dyDescent="0.2">
      <c r="B55" s="782"/>
      <c r="C55" s="1400" t="s">
        <v>1505</v>
      </c>
      <c r="D55" s="1393"/>
      <c r="E55" s="1393"/>
      <c r="F55" s="789"/>
      <c r="G55" s="788"/>
      <c r="H55" s="1394" t="s">
        <v>1502</v>
      </c>
      <c r="I55" s="1394"/>
    </row>
    <row r="56" spans="1:10" ht="15.75" customHeight="1" x14ac:dyDescent="0.2">
      <c r="B56" s="782"/>
      <c r="C56" s="1398" t="s">
        <v>1499</v>
      </c>
      <c r="D56" s="1398"/>
      <c r="E56" s="1398"/>
      <c r="F56" s="1398"/>
      <c r="G56" s="1398"/>
      <c r="H56" s="790">
        <f>+G54+G55</f>
        <v>0</v>
      </c>
    </row>
    <row r="57" spans="1:10" ht="14.25" customHeight="1" x14ac:dyDescent="0.2">
      <c r="B57" s="782"/>
      <c r="C57" s="779"/>
      <c r="D57" s="779"/>
      <c r="E57" s="779"/>
      <c r="F57" s="779"/>
      <c r="G57" s="779" t="s">
        <v>1520</v>
      </c>
      <c r="H57" s="787"/>
    </row>
    <row r="58" spans="1:10" ht="15.75" customHeight="1" x14ac:dyDescent="0.2">
      <c r="B58" s="782"/>
      <c r="C58" s="1398" t="s">
        <v>1501</v>
      </c>
      <c r="D58" s="1398"/>
      <c r="E58" s="1398"/>
      <c r="F58" s="1398"/>
      <c r="G58" s="1398"/>
      <c r="H58" s="790" t="e">
        <f>+H56/H57</f>
        <v>#DIV/0!</v>
      </c>
    </row>
    <row r="59" spans="1:10" ht="6.75" customHeight="1" thickBot="1" x14ac:dyDescent="0.25">
      <c r="B59" s="782"/>
      <c r="C59" s="779"/>
      <c r="D59" s="779"/>
      <c r="E59" s="779"/>
      <c r="F59" s="779"/>
    </row>
    <row r="60" spans="1:10" ht="15.75" customHeight="1" thickBot="1" x14ac:dyDescent="0.25">
      <c r="B60" s="782"/>
      <c r="C60" s="1399" t="s">
        <v>1517</v>
      </c>
      <c r="D60" s="1399"/>
      <c r="E60" s="1399"/>
      <c r="F60" s="1399"/>
      <c r="G60" s="1399"/>
      <c r="H60" s="793" t="e">
        <f>+(H52+H58)/2</f>
        <v>#DIV/0!</v>
      </c>
    </row>
    <row r="61" spans="1:10" ht="4.5" customHeight="1" x14ac:dyDescent="0.2">
      <c r="B61" s="798"/>
      <c r="C61" s="799"/>
      <c r="D61" s="799"/>
      <c r="E61" s="799"/>
      <c r="F61" s="799"/>
      <c r="G61" s="799"/>
      <c r="H61" s="799"/>
      <c r="I61" s="799"/>
      <c r="J61" s="782"/>
    </row>
    <row r="62" spans="1:10" ht="5.25" customHeight="1" thickBot="1" x14ac:dyDescent="0.25">
      <c r="A62" s="786"/>
      <c r="B62" s="786"/>
      <c r="C62" s="786"/>
      <c r="D62" s="786"/>
      <c r="E62" s="786"/>
      <c r="F62" s="786"/>
      <c r="G62" s="786"/>
      <c r="H62" s="786"/>
      <c r="I62" s="786"/>
    </row>
    <row r="63" spans="1:10" ht="18" customHeight="1" x14ac:dyDescent="0.2">
      <c r="B63" s="778" t="s">
        <v>386</v>
      </c>
      <c r="C63" s="792"/>
      <c r="D63" s="792"/>
      <c r="E63" s="792"/>
      <c r="F63" s="792"/>
      <c r="G63" s="792"/>
      <c r="H63" s="794"/>
    </row>
    <row r="64" spans="1:10" ht="18" customHeight="1" x14ac:dyDescent="0.2">
      <c r="B64" s="1402"/>
      <c r="C64" s="1402"/>
      <c r="D64" s="1402"/>
      <c r="E64" s="1402"/>
      <c r="F64" s="1402"/>
      <c r="G64" s="1402"/>
      <c r="H64" s="1402"/>
      <c r="I64" s="1402"/>
    </row>
    <row r="65" spans="2:9" ht="18" customHeight="1" x14ac:dyDescent="0.2">
      <c r="B65" s="1402"/>
      <c r="C65" s="1402"/>
      <c r="D65" s="1402"/>
      <c r="E65" s="1402"/>
      <c r="F65" s="1402"/>
      <c r="G65" s="1402"/>
      <c r="H65" s="1402"/>
      <c r="I65" s="1402"/>
    </row>
    <row r="66" spans="2:9" ht="18" customHeight="1" x14ac:dyDescent="0.2">
      <c r="B66" s="1402"/>
      <c r="C66" s="1402"/>
      <c r="D66" s="1402"/>
      <c r="E66" s="1402"/>
      <c r="F66" s="1402"/>
      <c r="G66" s="1402"/>
      <c r="H66" s="1402"/>
      <c r="I66" s="1402"/>
    </row>
  </sheetData>
  <sheetProtection password="D65B" sheet="1" selectLockedCells="1"/>
  <mergeCells count="44">
    <mergeCell ref="B4:I4"/>
    <mergeCell ref="B5:I5"/>
    <mergeCell ref="C24:I24"/>
    <mergeCell ref="B26:G26"/>
    <mergeCell ref="C28:F28"/>
    <mergeCell ref="C7:H7"/>
    <mergeCell ref="C8:H8"/>
    <mergeCell ref="A10:I10"/>
    <mergeCell ref="B13:I13"/>
    <mergeCell ref="B14:I14"/>
    <mergeCell ref="B64:I66"/>
    <mergeCell ref="C56:G56"/>
    <mergeCell ref="C58:G58"/>
    <mergeCell ref="C60:G60"/>
    <mergeCell ref="C49:E49"/>
    <mergeCell ref="H49:I49"/>
    <mergeCell ref="C50:G50"/>
    <mergeCell ref="C52:G52"/>
    <mergeCell ref="C54:F54"/>
    <mergeCell ref="H54:I54"/>
    <mergeCell ref="C55:E55"/>
    <mergeCell ref="H55:I55"/>
    <mergeCell ref="H35:I35"/>
    <mergeCell ref="B15:I15"/>
    <mergeCell ref="B16:I16"/>
    <mergeCell ref="C44:I44"/>
    <mergeCell ref="B19:I19"/>
    <mergeCell ref="B20:I20"/>
    <mergeCell ref="B46:G46"/>
    <mergeCell ref="C48:F48"/>
    <mergeCell ref="H48:I48"/>
    <mergeCell ref="B17:I17"/>
    <mergeCell ref="B18:I18"/>
    <mergeCell ref="C36:G36"/>
    <mergeCell ref="C38:G38"/>
    <mergeCell ref="C40:G40"/>
    <mergeCell ref="H34:I34"/>
    <mergeCell ref="H28:I28"/>
    <mergeCell ref="C32:G32"/>
    <mergeCell ref="C30:G30"/>
    <mergeCell ref="C34:F34"/>
    <mergeCell ref="H29:I29"/>
    <mergeCell ref="C29:E29"/>
    <mergeCell ref="C35:E35"/>
  </mergeCells>
  <printOptions horizontalCentered="1"/>
  <pageMargins left="0.7" right="0.7" top="0.25" bottom="0.25" header="0.3" footer="0.3"/>
  <pageSetup scale="87" orientation="portrait" r:id="rId1"/>
  <rowBreaks count="1" manualBreakCount="1">
    <brk id="66"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3"/>
    <pageSetUpPr autoPageBreaks="0" fitToPage="1"/>
  </sheetPr>
  <dimension ref="B1:Q40"/>
  <sheetViews>
    <sheetView showGridLines="0" showZeros="0" topLeftCell="A6" zoomScaleNormal="100" zoomScaleSheetLayoutView="100" workbookViewId="0">
      <selection activeCell="E9" sqref="E9"/>
    </sheetView>
  </sheetViews>
  <sheetFormatPr defaultColWidth="9.140625" defaultRowHeight="12.75" x14ac:dyDescent="0.2"/>
  <cols>
    <col min="1" max="1" width="2.7109375" style="221" customWidth="1"/>
    <col min="2" max="2" width="10.7109375" style="221" customWidth="1"/>
    <col min="3" max="3" width="35.7109375" style="221" customWidth="1"/>
    <col min="4" max="4" width="5.7109375" style="221" customWidth="1"/>
    <col min="5" max="6" width="15.7109375" style="221" customWidth="1"/>
    <col min="7" max="7" width="5.5703125" style="345" customWidth="1"/>
    <col min="8" max="8" width="24" style="345" customWidth="1"/>
    <col min="9" max="9" width="6.42578125" style="345" customWidth="1"/>
    <col min="10" max="10" width="19.5703125" style="345" customWidth="1"/>
    <col min="11" max="11" width="12.140625" style="345" customWidth="1"/>
    <col min="12" max="12" width="9.140625" style="345" hidden="1" customWidth="1"/>
    <col min="13" max="13" width="9.140625" style="345" customWidth="1"/>
    <col min="14" max="14" width="9.140625" style="345" hidden="1" customWidth="1"/>
    <col min="15" max="15" width="9.140625" style="345" customWidth="1"/>
    <col min="16" max="17" width="9.140625" style="323"/>
    <col min="18" max="16384" width="9.140625" style="221"/>
  </cols>
  <sheetData>
    <row r="1" spans="2:14" ht="18.75" x14ac:dyDescent="0.3">
      <c r="B1" s="1427" t="s">
        <v>1216</v>
      </c>
      <c r="C1" s="1427"/>
      <c r="D1" s="1427"/>
      <c r="E1" s="1427"/>
      <c r="F1" s="1427"/>
    </row>
    <row r="3" spans="2:14" ht="15.95" customHeight="1" x14ac:dyDescent="0.25">
      <c r="B3" s="223"/>
      <c r="C3"/>
      <c r="D3" s="1418" t="s">
        <v>95</v>
      </c>
      <c r="E3" s="1419"/>
      <c r="F3" s="1419"/>
    </row>
    <row r="4" spans="2:14" ht="9.9499999999999993" customHeight="1" x14ac:dyDescent="0.2">
      <c r="B4" s="1421" t="s">
        <v>1684</v>
      </c>
      <c r="C4" s="1422"/>
      <c r="D4" s="1422"/>
      <c r="E4" s="1422"/>
      <c r="F4" s="1422"/>
    </row>
    <row r="5" spans="2:14" ht="12" customHeight="1" x14ac:dyDescent="0.2">
      <c r="B5" s="1420"/>
      <c r="C5" s="1420"/>
      <c r="D5" s="1420"/>
      <c r="E5" s="1420"/>
      <c r="F5" s="1420"/>
    </row>
    <row r="6" spans="2:14" ht="20.25" customHeight="1" x14ac:dyDescent="0.25">
      <c r="B6" s="344" t="s">
        <v>4</v>
      </c>
      <c r="C6" s="1423"/>
      <c r="D6" s="1423"/>
      <c r="E6" s="40" t="s">
        <v>14</v>
      </c>
      <c r="F6" s="43"/>
    </row>
    <row r="7" spans="2:14" ht="20.25" customHeight="1" x14ac:dyDescent="0.25">
      <c r="B7" s="344" t="s">
        <v>18</v>
      </c>
      <c r="C7" s="1424"/>
      <c r="D7" s="1425"/>
      <c r="E7" s="1425"/>
      <c r="F7" s="1426"/>
    </row>
    <row r="8" spans="2:14" ht="12" customHeight="1" x14ac:dyDescent="0.2">
      <c r="B8" s="222"/>
      <c r="C8" s="222"/>
      <c r="D8" s="222"/>
      <c r="E8" s="222"/>
      <c r="F8" s="222"/>
      <c r="L8" s="345" t="s">
        <v>413</v>
      </c>
    </row>
    <row r="9" spans="2:14" ht="24" customHeight="1" x14ac:dyDescent="0.2">
      <c r="B9" s="339" t="s">
        <v>16</v>
      </c>
      <c r="C9" s="340"/>
      <c r="D9" s="340"/>
      <c r="E9" s="350">
        <v>2018</v>
      </c>
      <c r="F9" s="349">
        <f>E9+1</f>
        <v>2019</v>
      </c>
      <c r="L9" s="345" t="s">
        <v>414</v>
      </c>
      <c r="N9" s="345">
        <f>IF(E10="x",IF(F17&lt;E17,1,2),3)</f>
        <v>2</v>
      </c>
    </row>
    <row r="10" spans="2:14" ht="21" customHeight="1" x14ac:dyDescent="0.2">
      <c r="B10" s="341" t="s">
        <v>412</v>
      </c>
      <c r="C10" s="342"/>
      <c r="D10" s="343"/>
      <c r="E10" s="324" t="s">
        <v>0</v>
      </c>
      <c r="F10" s="324" t="s">
        <v>0</v>
      </c>
      <c r="N10" s="895"/>
    </row>
    <row r="11" spans="2:14" ht="21" customHeight="1" x14ac:dyDescent="0.2">
      <c r="B11" s="1430" t="s">
        <v>49</v>
      </c>
      <c r="C11" s="1431"/>
      <c r="D11" s="1431"/>
      <c r="E11" s="44"/>
      <c r="F11" s="45"/>
      <c r="G11" s="346" t="str">
        <f>IF($E$10&lt;&gt;"x",IF(E11&lt;&gt;0,"&lt;&lt;Error! Indicates Borrower did not own business in prior year!","")," ")</f>
        <v xml:space="preserve"> </v>
      </c>
    </row>
    <row r="12" spans="2:14" ht="21" customHeight="1" x14ac:dyDescent="0.2">
      <c r="B12" s="1432" t="s">
        <v>57</v>
      </c>
      <c r="C12" s="1417"/>
      <c r="D12" s="1417"/>
      <c r="E12" s="46">
        <v>0</v>
      </c>
      <c r="F12" s="897">
        <v>0</v>
      </c>
      <c r="G12" s="347" t="str">
        <f>IF($E$10&lt;&gt;"x",IF(E12&lt;&gt;0,"&lt;&lt;Error! Indicates Borrower did not own business in prior year!","")," ")</f>
        <v xml:space="preserve"> </v>
      </c>
    </row>
    <row r="13" spans="2:14" ht="26.25" customHeight="1" x14ac:dyDescent="0.2">
      <c r="B13" s="1433" t="s">
        <v>246</v>
      </c>
      <c r="C13" s="1434"/>
      <c r="D13" s="1434"/>
      <c r="E13" s="46">
        <v>0</v>
      </c>
      <c r="F13" s="47">
        <v>0</v>
      </c>
      <c r="G13" s="327">
        <f>IF(E16&lt;0,1,0)</f>
        <v>0</v>
      </c>
      <c r="H13" s="346" t="str">
        <f>IF($E$10&lt;&gt;"x",IF(E13&lt;&gt;0,"&lt;&lt;Error! Indicates Borrower did not own business in prior year!","")," ")</f>
        <v xml:space="preserve"> </v>
      </c>
    </row>
    <row r="14" spans="2:14" ht="18.75" customHeight="1" x14ac:dyDescent="0.2">
      <c r="B14" s="1433" t="s">
        <v>1648</v>
      </c>
      <c r="C14" s="1434"/>
      <c r="D14" s="1434"/>
      <c r="E14" s="46">
        <v>0</v>
      </c>
      <c r="F14" s="47">
        <v>0</v>
      </c>
      <c r="G14" s="327">
        <f>IF(F16&lt;0,1,0)</f>
        <v>0</v>
      </c>
      <c r="H14" s="346" t="str">
        <f>IF($E$10&lt;&gt;"x",IF(E14&lt;&gt;0,"&lt;&lt;Error! Indicates Borrower did not own business in prior year!","")," ")</f>
        <v xml:space="preserve"> </v>
      </c>
    </row>
    <row r="15" spans="2:14" ht="18.75" customHeight="1" x14ac:dyDescent="0.2">
      <c r="B15" s="1416" t="s">
        <v>1120</v>
      </c>
      <c r="C15" s="1417"/>
      <c r="D15" s="1417"/>
      <c r="E15" s="46"/>
      <c r="F15" s="47"/>
      <c r="G15" s="327">
        <f>IF(F17&lt;0,1,0)</f>
        <v>0</v>
      </c>
      <c r="H15" s="346" t="str">
        <f>IF($E$10&lt;&gt;"x",IF(E15&lt;&gt;0,"&lt;&lt;Error! Indicates Borrower did not own business in prior year!","")," ")</f>
        <v xml:space="preserve"> </v>
      </c>
    </row>
    <row r="16" spans="2:14" ht="27" customHeight="1" x14ac:dyDescent="0.2">
      <c r="B16" s="1435" t="s">
        <v>1685</v>
      </c>
      <c r="C16" s="1436"/>
      <c r="D16" s="1436"/>
      <c r="E16" s="331">
        <v>0</v>
      </c>
      <c r="F16" s="332">
        <v>0</v>
      </c>
      <c r="G16" s="326" t="str">
        <f>IF(G13+G14&gt;0, "&lt;&lt;&lt;Error Must Be Entered As Positive Number", " ")</f>
        <v xml:space="preserve"> </v>
      </c>
      <c r="H16" s="942"/>
    </row>
    <row r="17" spans="2:15" ht="18" customHeight="1" x14ac:dyDescent="0.2">
      <c r="B17" s="1432" t="s">
        <v>17</v>
      </c>
      <c r="C17" s="1417"/>
      <c r="D17" s="1417"/>
      <c r="E17" s="336">
        <f>SUM(E11:E15)-E16</f>
        <v>0</v>
      </c>
      <c r="F17" s="333">
        <f>SUM(F11:F15)-F16</f>
        <v>0</v>
      </c>
      <c r="G17" s="347" t="str">
        <f>IF($E$10&lt;&gt;"x",IF(E16&lt;&gt;0,"&lt;&lt;Error! Indicates Borrower did not own business in prior year!","")," ")</f>
        <v xml:space="preserve"> </v>
      </c>
    </row>
    <row r="18" spans="2:15" ht="19.5" customHeight="1" x14ac:dyDescent="0.2">
      <c r="B18" s="1416" t="s">
        <v>415</v>
      </c>
      <c r="C18" s="1417"/>
      <c r="D18" s="1417"/>
      <c r="E18" s="1417"/>
      <c r="F18" s="328">
        <f>IF(N9=1,F17,+F17+E17)</f>
        <v>0</v>
      </c>
    </row>
    <row r="19" spans="2:15" ht="19.5" customHeight="1" thickBot="1" x14ac:dyDescent="0.25">
      <c r="B19" s="1442" t="s">
        <v>416</v>
      </c>
      <c r="C19" s="1443"/>
      <c r="D19" s="1443"/>
      <c r="E19" s="1443"/>
      <c r="F19" s="335">
        <f>IF(N9=3,12,IF(N9=1,12,24))</f>
        <v>24</v>
      </c>
    </row>
    <row r="20" spans="2:15" ht="19.5" customHeight="1" thickBot="1" x14ac:dyDescent="0.25">
      <c r="B20" s="337" t="s">
        <v>417</v>
      </c>
      <c r="C20" s="338"/>
      <c r="D20" s="338"/>
      <c r="E20" s="338"/>
      <c r="F20" s="334">
        <f>ROUNDUP(F18/F19,0)</f>
        <v>0</v>
      </c>
    </row>
    <row r="21" spans="2:15" s="908" customFormat="1" ht="29.25" customHeight="1" x14ac:dyDescent="0.2">
      <c r="B21" s="1407" t="s">
        <v>1649</v>
      </c>
      <c r="C21" s="1407"/>
      <c r="D21" s="1407"/>
      <c r="E21" s="1407"/>
      <c r="F21" s="1407"/>
      <c r="G21" s="909"/>
      <c r="H21" s="909"/>
      <c r="I21" s="909"/>
      <c r="J21" s="909"/>
      <c r="K21" s="909"/>
      <c r="L21" s="909"/>
      <c r="M21" s="909"/>
      <c r="N21" s="909"/>
      <c r="O21" s="909"/>
    </row>
    <row r="22" spans="2:15" s="908" customFormat="1" ht="29.25" customHeight="1" x14ac:dyDescent="0.2">
      <c r="B22" s="1407" t="s">
        <v>1686</v>
      </c>
      <c r="C22" s="1407"/>
      <c r="D22" s="1407"/>
      <c r="E22" s="1407"/>
      <c r="F22" s="1407"/>
      <c r="G22" s="909"/>
      <c r="H22" s="909"/>
      <c r="I22" s="909"/>
      <c r="J22" s="909"/>
      <c r="K22" s="909"/>
      <c r="L22" s="909"/>
      <c r="M22" s="909"/>
      <c r="N22" s="909"/>
      <c r="O22" s="909"/>
    </row>
    <row r="23" spans="2:15" ht="11.25" customHeight="1" x14ac:dyDescent="0.2">
      <c r="B23" s="329"/>
      <c r="C23" s="325"/>
      <c r="D23" s="325"/>
      <c r="E23" s="325"/>
      <c r="F23" s="330"/>
    </row>
    <row r="24" spans="2:15" ht="19.5" customHeight="1" x14ac:dyDescent="0.2">
      <c r="B24" s="1412" t="s">
        <v>418</v>
      </c>
      <c r="C24" s="1413"/>
      <c r="D24" s="1413"/>
      <c r="E24" s="1413"/>
      <c r="F24" s="1414"/>
    </row>
    <row r="25" spans="2:15" ht="19.5" customHeight="1" x14ac:dyDescent="0.2">
      <c r="B25" s="1410" t="s">
        <v>419</v>
      </c>
      <c r="C25" s="1411"/>
      <c r="D25" s="1411"/>
      <c r="E25" s="1411"/>
      <c r="F25" s="351">
        <f>+F18</f>
        <v>0</v>
      </c>
    </row>
    <row r="26" spans="2:15" ht="19.5" customHeight="1" x14ac:dyDescent="0.2">
      <c r="B26" s="1410" t="s">
        <v>420</v>
      </c>
      <c r="C26" s="1411"/>
      <c r="D26" s="1411"/>
      <c r="E26" s="1411"/>
      <c r="F26" s="352">
        <f>+F19</f>
        <v>24</v>
      </c>
    </row>
    <row r="27" spans="2:15" ht="19.5" customHeight="1" x14ac:dyDescent="0.2">
      <c r="B27" s="1410" t="s">
        <v>421</v>
      </c>
      <c r="C27" s="1411"/>
      <c r="D27" s="1411"/>
      <c r="E27" s="1411"/>
      <c r="F27" s="353">
        <f>ROUNDUP(F25/F26,0)</f>
        <v>0</v>
      </c>
    </row>
    <row r="28" spans="2:15" ht="25.5" customHeight="1" thickBot="1" x14ac:dyDescent="0.25">
      <c r="B28" s="1444" t="s">
        <v>293</v>
      </c>
      <c r="C28" s="1444"/>
      <c r="D28" s="1444"/>
      <c r="E28" s="1444"/>
      <c r="F28" s="1444"/>
      <c r="H28" s="939">
        <f>IF(E17&lt;0,1,0)</f>
        <v>0</v>
      </c>
      <c r="I28" s="939"/>
      <c r="J28" s="939" t="s">
        <v>1671</v>
      </c>
    </row>
    <row r="29" spans="2:15" ht="14.25" customHeight="1" thickBot="1" x14ac:dyDescent="0.25">
      <c r="B29" s="337"/>
      <c r="C29" s="338"/>
      <c r="D29" s="896" t="s">
        <v>1644</v>
      </c>
      <c r="E29" s="938" t="e">
        <f>+IF(H28,H29,H30)</f>
        <v>#DIV/0!</v>
      </c>
      <c r="F29" s="345">
        <f>+IF(D15&gt;C15,F32,F34)*-1</f>
        <v>0</v>
      </c>
      <c r="H29" s="940" t="e">
        <f>((F17- E17)/E17)*100*-1</f>
        <v>#DIV/0!</v>
      </c>
      <c r="I29" s="939"/>
      <c r="J29" s="939" t="s">
        <v>1672</v>
      </c>
    </row>
    <row r="30" spans="2:15" ht="39.950000000000003" customHeight="1" x14ac:dyDescent="0.2">
      <c r="B30" s="1441" t="str">
        <f>IF(E17=0,"",IF(F25&lt;0,CONCATENATE("Schedule C Income reflects a Net Loss from ",C7,".  The Net Loss Amount of ",F20," must be deducted from borrower's qualifying income."),IF(AND(E17&gt;F17,(((E17-F17)/E17)&gt;0.25)),CONCATENATE("Decrease in income is 25% or greater.  Schedule C income from ",C7," must be closely evaluated."),IF(AND(E17&gt;F17,(((E17-F17)/E17)&lt;0.25)),CONCATENATE("Decrease in Schedule C income from ",C7," is less than 25%.  Underwriter will determine if this income can be used in qualifying."),IF(AND(F17&gt;E17,F20&lt;1000),CONCATENATE("Average Schedule C Earnings in the amount of ",TEXT(F20,"$000")," as calculated for the ",F19," month period above may be used in qualifying."),CONCATENATE("Average Schedule C Earnings in the amount of ",TEXT(F20,"$0,000")," as calculated for the ",F19," month period above may be used in qualifying."))))))</f>
        <v/>
      </c>
      <c r="C30" s="1441"/>
      <c r="D30" s="1441"/>
      <c r="E30" s="1441"/>
      <c r="F30" s="1441"/>
      <c r="H30" s="941" t="e">
        <f>((F17-E17)/E17)*100</f>
        <v>#DIV/0!</v>
      </c>
      <c r="I30" s="939"/>
      <c r="J30" s="939" t="s">
        <v>1673</v>
      </c>
    </row>
    <row r="31" spans="2:15" ht="53.25" customHeight="1" x14ac:dyDescent="0.2">
      <c r="B31" s="1415" t="str">
        <f>IF(E17=0," ",IF(((H29)&gt;=20),"For FHA loans, HUD requires a manual downgrade when business income decrease is greater than 20%  and the loan must be manually underwritten.  Must meet all of HUD and PRMG manual underwriting requirements."," "))</f>
        <v xml:space="preserve"> </v>
      </c>
      <c r="C31" s="1415"/>
      <c r="D31" s="1415"/>
      <c r="E31" s="1415"/>
      <c r="F31" s="1415"/>
      <c r="H31" s="939">
        <f>IF(E17=F17,0,+((F17-E17)/E17)*100)</f>
        <v>0</v>
      </c>
      <c r="I31" s="939"/>
      <c r="J31" s="939" t="s">
        <v>1670</v>
      </c>
    </row>
    <row r="32" spans="2:15" ht="15" customHeight="1" x14ac:dyDescent="0.2">
      <c r="B32" s="1409" t="str">
        <f>IF(E10="X",IF(N9=1, "Income shows as declining, worst case figures calculated above."," ")," ")</f>
        <v xml:space="preserve"> </v>
      </c>
      <c r="C32" s="1409"/>
      <c r="D32" s="1409"/>
      <c r="E32" s="1409"/>
      <c r="F32" s="1409"/>
    </row>
    <row r="33" spans="2:11" ht="29.25" customHeight="1" x14ac:dyDescent="0.2">
      <c r="B33" s="1408" t="str">
        <f>IF(E10&lt;&gt;"X","Worksheet indicates that borrower did not own business in prior tax year.  Underwriter must provide explanation in Note why 2 year history is not required."," ")</f>
        <v xml:space="preserve"> </v>
      </c>
      <c r="C33" s="1408"/>
      <c r="D33" s="1408"/>
      <c r="E33" s="1408"/>
      <c r="F33" s="1408"/>
    </row>
    <row r="34" spans="2:11" x14ac:dyDescent="0.2">
      <c r="B34" s="1420"/>
      <c r="C34" s="1420"/>
      <c r="D34" s="1420"/>
      <c r="E34" s="1420"/>
      <c r="F34" s="1420"/>
    </row>
    <row r="35" spans="2:11" x14ac:dyDescent="0.2">
      <c r="B35" s="348" t="s">
        <v>58</v>
      </c>
      <c r="C35" s="1437"/>
      <c r="D35" s="1437"/>
      <c r="E35" s="1437"/>
      <c r="F35" s="1437"/>
    </row>
    <row r="36" spans="2:11" ht="117" customHeight="1" x14ac:dyDescent="0.2">
      <c r="B36" s="1438"/>
      <c r="C36" s="1439"/>
      <c r="D36" s="1439"/>
      <c r="E36" s="1439"/>
      <c r="F36" s="1440"/>
    </row>
    <row r="37" spans="2:11" ht="14.1" customHeight="1" x14ac:dyDescent="0.2">
      <c r="B37" s="1428">
        <f ca="1">NOW()</f>
        <v>45428.024603819445</v>
      </c>
      <c r="C37" s="1429"/>
      <c r="D37" s="1429"/>
      <c r="E37" s="1429"/>
      <c r="F37" s="1429"/>
      <c r="H37" s="65"/>
      <c r="I37" s="204"/>
      <c r="J37" s="204"/>
      <c r="K37" s="204"/>
    </row>
    <row r="38" spans="2:11" x14ac:dyDescent="0.2">
      <c r="H38" s="65"/>
      <c r="I38" s="204"/>
      <c r="J38" s="204"/>
      <c r="K38" s="204"/>
    </row>
    <row r="39" spans="2:11" x14ac:dyDescent="0.2">
      <c r="H39" s="65"/>
      <c r="I39" s="204"/>
      <c r="J39" s="204"/>
      <c r="K39" s="204"/>
    </row>
    <row r="40" spans="2:11" x14ac:dyDescent="0.2">
      <c r="H40" s="65"/>
      <c r="I40" s="204"/>
      <c r="J40" s="204"/>
      <c r="K40" s="204"/>
    </row>
  </sheetData>
  <sheetProtection algorithmName="SHA-512" hashValue="OCRYESP4jNMe+AQVtkc5b7F/YaL67Ey+uegdBXvBF1YhBM2kHVkNgIWVik8tqJgguSf6LC35hfgypVf5OPoWcA==" saltValue="bY/3LlwacYgrygkzwuZDIQ==" spinCount="100000" sheet="1" objects="1" scenarios="1"/>
  <mergeCells count="30">
    <mergeCell ref="B1:F1"/>
    <mergeCell ref="B37:F37"/>
    <mergeCell ref="B11:D11"/>
    <mergeCell ref="B12:D12"/>
    <mergeCell ref="B13:D13"/>
    <mergeCell ref="B16:D16"/>
    <mergeCell ref="B17:D17"/>
    <mergeCell ref="B18:E18"/>
    <mergeCell ref="C35:F35"/>
    <mergeCell ref="B36:F36"/>
    <mergeCell ref="B30:F30"/>
    <mergeCell ref="B19:E19"/>
    <mergeCell ref="B25:E25"/>
    <mergeCell ref="B34:F34"/>
    <mergeCell ref="B28:F28"/>
    <mergeCell ref="B14:D14"/>
    <mergeCell ref="B15:D15"/>
    <mergeCell ref="D3:F3"/>
    <mergeCell ref="B5:F5"/>
    <mergeCell ref="B4:F4"/>
    <mergeCell ref="C6:D6"/>
    <mergeCell ref="C7:F7"/>
    <mergeCell ref="B21:F21"/>
    <mergeCell ref="B33:F33"/>
    <mergeCell ref="B32:F32"/>
    <mergeCell ref="B27:E27"/>
    <mergeCell ref="B26:E26"/>
    <mergeCell ref="B24:F24"/>
    <mergeCell ref="B31:F31"/>
    <mergeCell ref="B22:F22"/>
  </mergeCells>
  <phoneticPr fontId="14" type="noConversion"/>
  <conditionalFormatting sqref="B30:F30 B31">
    <cfRule type="expression" dxfId="193" priority="14" stopIfTrue="1">
      <formula>E17&gt;F17</formula>
    </cfRule>
  </conditionalFormatting>
  <conditionalFormatting sqref="C6 F6 C7:F7">
    <cfRule type="expression" dxfId="192" priority="12">
      <formula>ISBLANK(C6)</formula>
    </cfRule>
  </conditionalFormatting>
  <conditionalFormatting sqref="E29">
    <cfRule type="expression" dxfId="191" priority="3">
      <formula>$E$29&gt;0</formula>
    </cfRule>
    <cfRule type="expression" dxfId="190" priority="4">
      <formula>$E$29&lt;0</formula>
    </cfRule>
  </conditionalFormatting>
  <printOptions horizontalCentered="1"/>
  <pageMargins left="0.25" right="0.25" top="0.75" bottom="0.75" header="0.3" footer="0.3"/>
  <pageSetup scale="9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6"/>
    <pageSetUpPr autoPageBreaks="0"/>
  </sheetPr>
  <dimension ref="B2:BZ88"/>
  <sheetViews>
    <sheetView showGridLines="0" showRowColHeaders="0" showZeros="0" view="pageBreakPreview" zoomScaleNormal="100" workbookViewId="0">
      <selection activeCell="B35" sqref="B35:BX35"/>
    </sheetView>
  </sheetViews>
  <sheetFormatPr defaultRowHeight="12.75" x14ac:dyDescent="0.2"/>
  <cols>
    <col min="1" max="1" width="2.7109375" customWidth="1"/>
    <col min="2" max="76" width="0.85546875" customWidth="1"/>
    <col min="77" max="78" width="14.7109375" customWidth="1"/>
  </cols>
  <sheetData>
    <row r="2" spans="2:78" ht="15.95" customHeight="1" x14ac:dyDescent="0.25">
      <c r="B2" s="1479"/>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1479"/>
      <c r="AZ2" s="1479"/>
      <c r="BA2" s="1479"/>
      <c r="BB2" s="1479"/>
      <c r="BC2" s="1418" t="s">
        <v>97</v>
      </c>
      <c r="BD2" s="1418"/>
      <c r="BE2" s="1418"/>
      <c r="BF2" s="1418"/>
      <c r="BG2" s="1418"/>
      <c r="BH2" s="1418"/>
      <c r="BI2" s="1418"/>
      <c r="BJ2" s="1418"/>
      <c r="BK2" s="1418"/>
      <c r="BL2" s="1418"/>
      <c r="BM2" s="1418"/>
      <c r="BN2" s="1418"/>
      <c r="BO2" s="1418"/>
      <c r="BP2" s="1418"/>
      <c r="BQ2" s="1418"/>
      <c r="BR2" s="1418"/>
      <c r="BS2" s="1418"/>
      <c r="BT2" s="1418"/>
      <c r="BU2" s="1418"/>
      <c r="BV2" s="1418"/>
      <c r="BW2" s="1418"/>
      <c r="BX2" s="1418"/>
      <c r="BY2" s="1418"/>
      <c r="BZ2" s="1418"/>
    </row>
    <row r="3" spans="2:78" ht="9.9499999999999993" customHeight="1" x14ac:dyDescent="0.2">
      <c r="B3" s="1480"/>
      <c r="C3" s="1480"/>
      <c r="D3" s="1480"/>
      <c r="E3" s="1480"/>
      <c r="F3" s="1480"/>
      <c r="G3" s="1480"/>
      <c r="H3" s="1480"/>
      <c r="I3" s="1480"/>
      <c r="J3" s="1480"/>
      <c r="K3" s="1480"/>
      <c r="L3" s="1480"/>
      <c r="M3" s="1480"/>
      <c r="N3" s="1480"/>
      <c r="O3" s="1480"/>
      <c r="P3" s="1480"/>
      <c r="Q3" s="1480"/>
      <c r="R3" s="1480"/>
      <c r="S3" s="1480"/>
      <c r="T3" s="1480"/>
      <c r="U3" s="1480"/>
      <c r="V3" s="1480"/>
      <c r="W3" s="1480"/>
      <c r="X3" s="1480"/>
      <c r="Y3" s="1480"/>
      <c r="Z3" s="1480"/>
      <c r="AA3" s="1480"/>
      <c r="AB3" s="1480"/>
      <c r="AC3" s="1480"/>
      <c r="AD3" s="1480"/>
      <c r="AE3" s="1480"/>
      <c r="AF3" s="1480"/>
      <c r="AG3" s="1480"/>
      <c r="AH3" s="1480"/>
      <c r="AI3" s="1480"/>
      <c r="AJ3" s="1480"/>
      <c r="AK3" s="1480"/>
      <c r="AL3" s="1480"/>
      <c r="AM3" s="1480"/>
      <c r="AN3" s="1480"/>
      <c r="AO3" s="1480"/>
      <c r="AP3" s="1480"/>
      <c r="AQ3" s="1480"/>
      <c r="AR3" s="1480"/>
      <c r="AS3" s="1480"/>
      <c r="AT3" s="1480"/>
      <c r="AU3" s="1480"/>
      <c r="AV3" s="1480"/>
      <c r="AW3" s="1480"/>
      <c r="AX3" s="1480"/>
      <c r="AY3" s="1480"/>
      <c r="AZ3" s="1480"/>
      <c r="BA3" s="1480"/>
      <c r="BB3" s="1480"/>
      <c r="BC3" s="1480"/>
      <c r="BD3" s="1480"/>
      <c r="BE3" s="1480"/>
      <c r="BF3" s="1480"/>
      <c r="BG3" s="1480"/>
      <c r="BH3" s="1480"/>
      <c r="BI3" s="1480"/>
      <c r="BJ3" s="1480"/>
      <c r="BK3" s="1480"/>
      <c r="BL3" s="1480"/>
      <c r="BM3" s="1480"/>
      <c r="BN3" s="1480"/>
      <c r="BO3" s="1480"/>
      <c r="BP3" s="1480"/>
      <c r="BQ3" s="1480"/>
      <c r="BR3" s="1480"/>
      <c r="BS3" s="1480"/>
      <c r="BT3" s="1480"/>
      <c r="BU3" s="1480"/>
      <c r="BV3" s="1480"/>
      <c r="BW3" s="1480"/>
      <c r="BX3" s="1480"/>
      <c r="BY3" s="1480"/>
      <c r="BZ3" s="1480"/>
    </row>
    <row r="4" spans="2:78" ht="5.0999999999999996" customHeight="1" x14ac:dyDescent="0.2">
      <c r="B4" s="1420"/>
      <c r="C4" s="1420"/>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0"/>
      <c r="BB4" s="1420"/>
      <c r="BC4" s="1420"/>
      <c r="BD4" s="1420"/>
      <c r="BE4" s="1420"/>
      <c r="BF4" s="1420"/>
      <c r="BG4" s="1420"/>
      <c r="BH4" s="1420"/>
      <c r="BI4" s="1420"/>
      <c r="BJ4" s="1420"/>
      <c r="BK4" s="1420"/>
      <c r="BL4" s="1420"/>
      <c r="BM4" s="1420"/>
      <c r="BN4" s="1420"/>
      <c r="BO4" s="1420"/>
      <c r="BP4" s="1420"/>
      <c r="BQ4" s="1420"/>
      <c r="BR4" s="1420"/>
      <c r="BS4" s="1420"/>
      <c r="BT4" s="1420"/>
      <c r="BU4" s="1420"/>
      <c r="BV4" s="1420"/>
      <c r="BW4" s="1420"/>
      <c r="BX4" s="1420"/>
      <c r="BY4" s="1420"/>
      <c r="BZ4" s="1420"/>
    </row>
    <row r="5" spans="2:78" ht="15.95" customHeight="1" x14ac:dyDescent="0.25">
      <c r="B5" s="1455" t="s">
        <v>4</v>
      </c>
      <c r="C5" s="1455"/>
      <c r="D5" s="1455"/>
      <c r="E5" s="1455"/>
      <c r="F5" s="1455"/>
      <c r="G5" s="1455"/>
      <c r="H5" s="1455"/>
      <c r="I5" s="1455"/>
      <c r="J5" s="1455"/>
      <c r="K5" s="1455"/>
      <c r="L5" s="1455"/>
      <c r="M5" s="1455"/>
      <c r="N5" s="1455"/>
      <c r="O5" s="1456"/>
      <c r="P5" s="1456"/>
      <c r="Q5" s="1456"/>
      <c r="R5" s="1456"/>
      <c r="S5" s="1456"/>
      <c r="T5" s="1456"/>
      <c r="U5" s="1456"/>
      <c r="V5" s="1456"/>
      <c r="W5" s="1456"/>
      <c r="X5" s="1456"/>
      <c r="Y5" s="1456"/>
      <c r="Z5" s="1456"/>
      <c r="AA5" s="1456"/>
      <c r="AB5" s="1456"/>
      <c r="AC5" s="1456"/>
      <c r="AD5" s="1456"/>
      <c r="AE5" s="1456"/>
      <c r="AF5" s="1456"/>
      <c r="AG5" s="1456"/>
      <c r="AH5" s="1456"/>
      <c r="AI5" s="1456"/>
      <c r="AJ5" s="1456"/>
      <c r="AK5" s="1456"/>
      <c r="AL5" s="1456"/>
      <c r="AM5" s="1456"/>
      <c r="AN5" s="1456"/>
      <c r="AO5" s="1456"/>
      <c r="AP5" s="1456"/>
      <c r="AQ5" s="1456"/>
      <c r="AR5" s="1456"/>
      <c r="AS5" s="1456"/>
      <c r="AT5" s="1456"/>
      <c r="AU5" s="1456"/>
      <c r="AV5" s="1456"/>
      <c r="AW5" s="1456"/>
      <c r="AX5" s="1456"/>
      <c r="AY5" s="1456"/>
      <c r="AZ5" s="1456"/>
      <c r="BA5" s="1456"/>
      <c r="BB5" s="1456"/>
      <c r="BC5" s="1456"/>
      <c r="BD5" s="1456"/>
      <c r="BE5" s="1456"/>
      <c r="BF5" s="1456"/>
      <c r="BG5" s="1456"/>
      <c r="BH5" s="1456"/>
      <c r="BI5" s="1456"/>
      <c r="BJ5" s="1456"/>
      <c r="BK5" s="1456"/>
      <c r="BL5" s="1456"/>
      <c r="BM5" s="1456"/>
      <c r="BN5" s="1456"/>
      <c r="BO5" s="1456"/>
      <c r="BP5" s="1456"/>
      <c r="BQ5" s="1456"/>
      <c r="BR5" s="1456"/>
      <c r="BS5" s="1456"/>
      <c r="BT5" s="1456"/>
      <c r="BU5" s="1456"/>
      <c r="BV5" s="1456"/>
      <c r="BW5" s="1456"/>
      <c r="BX5" s="1456"/>
      <c r="BY5" s="40" t="s">
        <v>25</v>
      </c>
      <c r="BZ5" s="41"/>
    </row>
    <row r="6" spans="2:78" ht="12" customHeight="1" x14ac:dyDescent="0.2">
      <c r="B6" s="1460"/>
      <c r="C6" s="1460"/>
      <c r="D6" s="1460"/>
      <c r="E6" s="1460"/>
      <c r="F6" s="1460"/>
      <c r="G6" s="1460"/>
      <c r="H6" s="1460"/>
      <c r="I6" s="1460"/>
      <c r="J6" s="1460"/>
      <c r="K6" s="1460"/>
      <c r="L6" s="1460"/>
      <c r="M6" s="1460"/>
      <c r="N6" s="1460"/>
      <c r="O6" s="1460"/>
      <c r="P6" s="1460"/>
      <c r="Q6" s="1460"/>
      <c r="R6" s="1460"/>
      <c r="S6" s="1460"/>
      <c r="T6" s="1460"/>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c r="AT6" s="1460"/>
      <c r="AU6" s="1460"/>
      <c r="AV6" s="1460"/>
      <c r="AW6" s="1460"/>
      <c r="AX6" s="1460"/>
      <c r="AY6" s="1460"/>
      <c r="AZ6" s="1460"/>
      <c r="BA6" s="1460"/>
      <c r="BB6" s="1460"/>
      <c r="BC6" s="1460"/>
      <c r="BD6" s="1460"/>
      <c r="BE6" s="1460"/>
      <c r="BF6" s="1460"/>
      <c r="BG6" s="1460"/>
      <c r="BH6" s="1460"/>
      <c r="BI6" s="1460"/>
      <c r="BJ6" s="1460"/>
      <c r="BK6" s="1460"/>
      <c r="BL6" s="1460"/>
      <c r="BM6" s="1460"/>
      <c r="BN6" s="1460"/>
      <c r="BO6" s="1460"/>
      <c r="BP6" s="1460"/>
      <c r="BQ6" s="1460"/>
      <c r="BR6" s="1460"/>
      <c r="BS6" s="1460"/>
      <c r="BT6" s="1460"/>
      <c r="BU6" s="1460"/>
      <c r="BV6" s="1460"/>
      <c r="BW6" s="1460"/>
      <c r="BX6" s="1460"/>
    </row>
    <row r="7" spans="2:78" ht="15.95" customHeight="1" x14ac:dyDescent="0.2">
      <c r="B7" s="1457" t="s">
        <v>65</v>
      </c>
      <c r="C7" s="1458"/>
      <c r="D7" s="1458"/>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c r="AT7" s="1458"/>
      <c r="AU7" s="1458"/>
      <c r="AV7" s="1458"/>
      <c r="AW7" s="1458"/>
      <c r="AX7" s="1458"/>
      <c r="AY7" s="1458"/>
      <c r="AZ7" s="1458"/>
      <c r="BA7" s="1458"/>
      <c r="BB7" s="1458"/>
      <c r="BC7" s="1458"/>
      <c r="BD7" s="1458"/>
      <c r="BE7" s="1458"/>
      <c r="BF7" s="1458"/>
      <c r="BG7" s="1458"/>
      <c r="BH7" s="1458"/>
      <c r="BI7" s="1458"/>
      <c r="BJ7" s="1458"/>
      <c r="BK7" s="1458"/>
      <c r="BL7" s="1458"/>
      <c r="BM7" s="1458"/>
      <c r="BN7" s="1458"/>
      <c r="BO7" s="1458"/>
      <c r="BP7" s="1458"/>
      <c r="BQ7" s="1458"/>
      <c r="BR7" s="1458"/>
      <c r="BS7" s="1458"/>
      <c r="BT7" s="1458"/>
      <c r="BU7" s="1458"/>
      <c r="BV7" s="1458"/>
      <c r="BW7" s="1458"/>
      <c r="BX7" s="1459"/>
      <c r="BY7" s="13">
        <f ca="1">YEAR(TODAY())-2</f>
        <v>2022</v>
      </c>
      <c r="BZ7" s="13">
        <f ca="1">YEAR(TODAY())-1</f>
        <v>2023</v>
      </c>
    </row>
    <row r="8" spans="2:78" ht="15.95" customHeight="1" x14ac:dyDescent="0.2">
      <c r="B8" s="1432" t="s">
        <v>50</v>
      </c>
      <c r="C8" s="1417"/>
      <c r="D8" s="1417"/>
      <c r="E8" s="1417"/>
      <c r="F8" s="1417"/>
      <c r="G8" s="1417"/>
      <c r="H8" s="1417"/>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7"/>
      <c r="AM8" s="1417"/>
      <c r="AN8" s="1417"/>
      <c r="AO8" s="1417"/>
      <c r="AP8" s="1417"/>
      <c r="AQ8" s="1417"/>
      <c r="AR8" s="1417"/>
      <c r="AS8" s="1417"/>
      <c r="AT8" s="1417"/>
      <c r="AU8" s="1417"/>
      <c r="AV8" s="1417"/>
      <c r="AW8" s="1417"/>
      <c r="AX8" s="1417"/>
      <c r="AY8" s="1417"/>
      <c r="AZ8" s="1417"/>
      <c r="BA8" s="1417"/>
      <c r="BB8" s="1417"/>
      <c r="BC8" s="1417"/>
      <c r="BD8" s="1417"/>
      <c r="BE8" s="1417"/>
      <c r="BF8" s="1417"/>
      <c r="BG8" s="1417"/>
      <c r="BH8" s="1417"/>
      <c r="BI8" s="1417"/>
      <c r="BJ8" s="1417"/>
      <c r="BK8" s="1417"/>
      <c r="BL8" s="1417"/>
      <c r="BM8" s="1417"/>
      <c r="BN8" s="1417"/>
      <c r="BO8" s="1417"/>
      <c r="BP8" s="1417"/>
      <c r="BQ8" s="1417"/>
      <c r="BR8" s="1417"/>
      <c r="BS8" s="1417"/>
      <c r="BT8" s="1417"/>
      <c r="BU8" s="1417"/>
      <c r="BV8" s="1417"/>
      <c r="BW8" s="1417"/>
      <c r="BX8" s="1450"/>
      <c r="BY8" s="15"/>
      <c r="BZ8" s="15"/>
    </row>
    <row r="9" spans="2:78" ht="15.95" customHeight="1" x14ac:dyDescent="0.2">
      <c r="B9" s="1445" t="s">
        <v>43</v>
      </c>
      <c r="C9" s="1446"/>
      <c r="D9" s="1446"/>
      <c r="E9" s="1446"/>
      <c r="F9" s="1446"/>
      <c r="G9" s="1446"/>
      <c r="H9" s="1446"/>
      <c r="I9" s="1446"/>
      <c r="J9" s="1446"/>
      <c r="K9" s="1446"/>
      <c r="L9" s="1446"/>
      <c r="M9" s="1446"/>
      <c r="N9" s="1446"/>
      <c r="O9" s="1446"/>
      <c r="P9" s="1446"/>
      <c r="Q9" s="1446"/>
      <c r="R9" s="1446"/>
      <c r="S9" s="1446"/>
      <c r="T9" s="1446"/>
      <c r="U9" s="1446"/>
      <c r="V9" s="1446"/>
      <c r="W9" s="1446"/>
      <c r="X9" s="1446"/>
      <c r="Y9" s="1446"/>
      <c r="Z9" s="1446"/>
      <c r="AA9" s="1446"/>
      <c r="AB9" s="1446"/>
      <c r="AC9" s="1446"/>
      <c r="AD9" s="1446"/>
      <c r="AE9" s="1446"/>
      <c r="AF9" s="1446"/>
      <c r="AG9" s="1446"/>
      <c r="AH9" s="1446"/>
      <c r="AI9" s="1446"/>
      <c r="AJ9" s="1446"/>
      <c r="AK9" s="1446"/>
      <c r="AL9" s="1446"/>
      <c r="AM9" s="1446"/>
      <c r="AN9" s="1446"/>
      <c r="AO9" s="1446"/>
      <c r="AP9" s="1446"/>
      <c r="AQ9" s="1446"/>
      <c r="AR9" s="1446"/>
      <c r="AS9" s="1446"/>
      <c r="AT9" s="1446"/>
      <c r="AU9" s="1446"/>
      <c r="AV9" s="1446"/>
      <c r="AW9" s="1446"/>
      <c r="AX9" s="1446"/>
      <c r="AY9" s="1446"/>
      <c r="AZ9" s="1446"/>
      <c r="BA9" s="1446"/>
      <c r="BB9" s="1446"/>
      <c r="BC9" s="1446"/>
      <c r="BD9" s="1446"/>
      <c r="BE9" s="1446"/>
      <c r="BF9" s="1446"/>
      <c r="BG9" s="1446"/>
      <c r="BH9" s="1446"/>
      <c r="BI9" s="1446"/>
      <c r="BJ9" s="1446"/>
      <c r="BK9" s="1446"/>
      <c r="BL9" s="1446"/>
      <c r="BM9" s="1446"/>
      <c r="BN9" s="1446"/>
      <c r="BO9" s="1446"/>
      <c r="BP9" s="1446"/>
      <c r="BQ9" s="1446"/>
      <c r="BR9" s="1446"/>
      <c r="BS9" s="1446"/>
      <c r="BT9" s="1446"/>
      <c r="BU9" s="1446"/>
      <c r="BV9" s="1446"/>
      <c r="BW9" s="1446"/>
      <c r="BX9" s="1446"/>
      <c r="BY9" s="24"/>
      <c r="BZ9" s="25"/>
    </row>
    <row r="10" spans="2:78" ht="15.95" customHeight="1" x14ac:dyDescent="0.2">
      <c r="B10" s="1447" t="s">
        <v>51</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c r="AT10" s="1448"/>
      <c r="AU10" s="1448"/>
      <c r="AV10" s="1448"/>
      <c r="AW10" s="1448"/>
      <c r="AX10" s="1448"/>
      <c r="AY10" s="1448"/>
      <c r="AZ10" s="1448"/>
      <c r="BA10" s="1448"/>
      <c r="BB10" s="1448"/>
      <c r="BC10" s="1448"/>
      <c r="BD10" s="1448"/>
      <c r="BE10" s="1448"/>
      <c r="BF10" s="1448"/>
      <c r="BG10" s="1448"/>
      <c r="BH10" s="1448"/>
      <c r="BI10" s="1448"/>
      <c r="BJ10" s="1448"/>
      <c r="BK10" s="1448"/>
      <c r="BL10" s="1448"/>
      <c r="BM10" s="1448"/>
      <c r="BN10" s="1448"/>
      <c r="BO10" s="1448"/>
      <c r="BP10" s="1448"/>
      <c r="BQ10" s="1448"/>
      <c r="BR10" s="1448"/>
      <c r="BS10" s="1448"/>
      <c r="BT10" s="1448"/>
      <c r="BU10" s="1448"/>
      <c r="BV10" s="1448"/>
      <c r="BW10" s="1448"/>
      <c r="BX10" s="1449"/>
      <c r="BY10" s="15"/>
      <c r="BZ10" s="15"/>
    </row>
    <row r="11" spans="2:78" ht="15.95" customHeight="1" x14ac:dyDescent="0.2">
      <c r="B11" s="1445" t="s">
        <v>86</v>
      </c>
      <c r="C11" s="1446"/>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24"/>
      <c r="BZ11" s="25"/>
    </row>
    <row r="12" spans="2:78" ht="15.95" customHeight="1" x14ac:dyDescent="0.2">
      <c r="B12" s="1447" t="s">
        <v>87</v>
      </c>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9"/>
      <c r="BY12" s="15"/>
      <c r="BZ12" s="15">
        <v>0</v>
      </c>
    </row>
    <row r="13" spans="2:78" ht="15.95" customHeight="1" x14ac:dyDescent="0.2">
      <c r="B13" s="1447" t="s">
        <v>88</v>
      </c>
      <c r="C13" s="1448"/>
      <c r="D13" s="1448"/>
      <c r="E13" s="1448"/>
      <c r="F13" s="1448"/>
      <c r="G13" s="1448"/>
      <c r="H13" s="1448"/>
      <c r="I13" s="1448"/>
      <c r="J13" s="1448"/>
      <c r="K13" s="1448"/>
      <c r="L13" s="1448"/>
      <c r="M13" s="1448"/>
      <c r="N13" s="1448"/>
      <c r="O13" s="1448"/>
      <c r="P13" s="1448"/>
      <c r="Q13" s="1448"/>
      <c r="R13" s="1448"/>
      <c r="S13" s="1448"/>
      <c r="T13" s="1448"/>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9"/>
      <c r="BY13" s="15">
        <v>0</v>
      </c>
      <c r="BZ13" s="15">
        <v>0</v>
      </c>
    </row>
    <row r="14" spans="2:78" ht="15.95" customHeight="1" x14ac:dyDescent="0.2">
      <c r="B14" s="1445" t="s">
        <v>44</v>
      </c>
      <c r="C14" s="1446"/>
      <c r="D14" s="1446"/>
      <c r="E14" s="1446"/>
      <c r="F14" s="1446"/>
      <c r="G14" s="1446"/>
      <c r="H14" s="1446"/>
      <c r="I14" s="1446"/>
      <c r="J14" s="1446"/>
      <c r="K14" s="1446"/>
      <c r="L14" s="1446"/>
      <c r="M14" s="1446"/>
      <c r="N14" s="1446"/>
      <c r="O14" s="1446"/>
      <c r="P14" s="1446"/>
      <c r="Q14" s="1446"/>
      <c r="R14" s="1446"/>
      <c r="S14" s="1446"/>
      <c r="T14" s="1446"/>
      <c r="U14" s="1446"/>
      <c r="V14" s="1446"/>
      <c r="W14" s="1446"/>
      <c r="X14" s="1446"/>
      <c r="Y14" s="1446"/>
      <c r="Z14" s="1446"/>
      <c r="AA14" s="1446"/>
      <c r="AB14" s="1446"/>
      <c r="AC14" s="1446"/>
      <c r="AD14" s="1446"/>
      <c r="AE14" s="1446"/>
      <c r="AF14" s="1446"/>
      <c r="AG14" s="1446"/>
      <c r="AH14" s="1446"/>
      <c r="AI14" s="1446"/>
      <c r="AJ14" s="1446"/>
      <c r="AK14" s="1446"/>
      <c r="AL14" s="1446"/>
      <c r="AM14" s="1446"/>
      <c r="AN14" s="1446"/>
      <c r="AO14" s="1446"/>
      <c r="AP14" s="1446"/>
      <c r="AQ14" s="1446"/>
      <c r="AR14" s="1446"/>
      <c r="AS14" s="1446"/>
      <c r="AT14" s="1446"/>
      <c r="AU14" s="1446"/>
      <c r="AV14" s="1446"/>
      <c r="AW14" s="1446"/>
      <c r="AX14" s="1446"/>
      <c r="AY14" s="1446"/>
      <c r="AZ14" s="1446"/>
      <c r="BA14" s="1446"/>
      <c r="BB14" s="1446"/>
      <c r="BC14" s="1446"/>
      <c r="BD14" s="1446"/>
      <c r="BE14" s="1446"/>
      <c r="BF14" s="1446"/>
      <c r="BG14" s="1446"/>
      <c r="BH14" s="1446"/>
      <c r="BI14" s="1446"/>
      <c r="BJ14" s="1446"/>
      <c r="BK14" s="1446"/>
      <c r="BL14" s="1446"/>
      <c r="BM14" s="1446"/>
      <c r="BN14" s="1446"/>
      <c r="BO14" s="1446"/>
      <c r="BP14" s="1446"/>
      <c r="BQ14" s="1446"/>
      <c r="BR14" s="1446"/>
      <c r="BS14" s="1446"/>
      <c r="BT14" s="1446"/>
      <c r="BU14" s="1446"/>
      <c r="BV14" s="1446"/>
      <c r="BW14" s="1446"/>
      <c r="BX14" s="1446"/>
      <c r="BY14" s="24"/>
      <c r="BZ14" s="25"/>
    </row>
    <row r="15" spans="2:78" ht="15.95" customHeight="1" x14ac:dyDescent="0.2">
      <c r="B15" s="1447" t="s">
        <v>49</v>
      </c>
      <c r="C15" s="1448"/>
      <c r="D15" s="1448"/>
      <c r="E15" s="1448"/>
      <c r="F15" s="1448"/>
      <c r="G15" s="1448"/>
      <c r="H15" s="1448"/>
      <c r="I15" s="1448"/>
      <c r="J15" s="1448"/>
      <c r="K15" s="1448"/>
      <c r="L15" s="1448"/>
      <c r="M15" s="1448"/>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c r="AT15" s="1448"/>
      <c r="AU15" s="1448"/>
      <c r="AV15" s="1448"/>
      <c r="AW15" s="1448"/>
      <c r="AX15" s="1448"/>
      <c r="AY15" s="1448"/>
      <c r="AZ15" s="1448"/>
      <c r="BA15" s="1448"/>
      <c r="BB15" s="1448"/>
      <c r="BC15" s="1448"/>
      <c r="BD15" s="1448"/>
      <c r="BE15" s="1448"/>
      <c r="BF15" s="1448"/>
      <c r="BG15" s="1448"/>
      <c r="BH15" s="1448"/>
      <c r="BI15" s="1448"/>
      <c r="BJ15" s="1448"/>
      <c r="BK15" s="1448"/>
      <c r="BL15" s="1448"/>
      <c r="BM15" s="1448"/>
      <c r="BN15" s="1448"/>
      <c r="BO15" s="1448"/>
      <c r="BP15" s="1448"/>
      <c r="BQ15" s="1448"/>
      <c r="BR15" s="1448"/>
      <c r="BS15" s="1448"/>
      <c r="BT15" s="1448"/>
      <c r="BU15" s="1448"/>
      <c r="BV15" s="1448"/>
      <c r="BW15" s="1448"/>
      <c r="BX15" s="1449"/>
      <c r="BY15" s="15"/>
      <c r="BZ15" s="15"/>
    </row>
    <row r="16" spans="2:78" ht="15.95" customHeight="1" x14ac:dyDescent="0.2">
      <c r="B16" s="1447" t="s">
        <v>46</v>
      </c>
      <c r="C16" s="1448"/>
      <c r="D16" s="1448"/>
      <c r="E16" s="1448"/>
      <c r="F16" s="1448"/>
      <c r="G16" s="1448"/>
      <c r="H16" s="1448"/>
      <c r="I16" s="1448"/>
      <c r="J16" s="1448"/>
      <c r="K16" s="1448"/>
      <c r="L16" s="1448"/>
      <c r="M16" s="1448"/>
      <c r="N16" s="1448"/>
      <c r="O16" s="1448"/>
      <c r="P16" s="1448"/>
      <c r="Q16" s="1448"/>
      <c r="R16" s="1448"/>
      <c r="S16" s="1448"/>
      <c r="T16" s="1448"/>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c r="AT16" s="1448"/>
      <c r="AU16" s="1448"/>
      <c r="AV16" s="1448"/>
      <c r="AW16" s="1448"/>
      <c r="AX16" s="1448"/>
      <c r="AY16" s="1448"/>
      <c r="AZ16" s="1448"/>
      <c r="BA16" s="1448"/>
      <c r="BB16" s="1448"/>
      <c r="BC16" s="1448"/>
      <c r="BD16" s="1448"/>
      <c r="BE16" s="1448"/>
      <c r="BF16" s="1448"/>
      <c r="BG16" s="1448"/>
      <c r="BH16" s="1448"/>
      <c r="BI16" s="1448"/>
      <c r="BJ16" s="1448"/>
      <c r="BK16" s="1448"/>
      <c r="BL16" s="1448"/>
      <c r="BM16" s="1448"/>
      <c r="BN16" s="1448"/>
      <c r="BO16" s="1448"/>
      <c r="BP16" s="1448"/>
      <c r="BQ16" s="1448"/>
      <c r="BR16" s="1448"/>
      <c r="BS16" s="1448"/>
      <c r="BT16" s="1448"/>
      <c r="BU16" s="1448"/>
      <c r="BV16" s="1448"/>
      <c r="BW16" s="1448"/>
      <c r="BX16" s="1449"/>
      <c r="BY16" s="15">
        <v>0</v>
      </c>
      <c r="BZ16" s="15">
        <v>0</v>
      </c>
    </row>
    <row r="17" spans="2:78" ht="15.95" customHeight="1" x14ac:dyDescent="0.2">
      <c r="B17" s="1447" t="s">
        <v>47</v>
      </c>
      <c r="C17" s="1448"/>
      <c r="D17" s="1448"/>
      <c r="E17" s="1448"/>
      <c r="F17" s="1448"/>
      <c r="G17" s="1448"/>
      <c r="H17" s="1448"/>
      <c r="I17" s="1448"/>
      <c r="J17" s="1448"/>
      <c r="K17" s="1448"/>
      <c r="L17" s="1448"/>
      <c r="M17" s="1448"/>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c r="AL17" s="1448"/>
      <c r="AM17" s="1448"/>
      <c r="AN17" s="1448"/>
      <c r="AO17" s="1448"/>
      <c r="AP17" s="1448"/>
      <c r="AQ17" s="1448"/>
      <c r="AR17" s="1448"/>
      <c r="AS17" s="1448"/>
      <c r="AT17" s="1448"/>
      <c r="AU17" s="1448"/>
      <c r="AV17" s="1448"/>
      <c r="AW17" s="1448"/>
      <c r="AX17" s="1448"/>
      <c r="AY17" s="1448"/>
      <c r="AZ17" s="1448"/>
      <c r="BA17" s="1448"/>
      <c r="BB17" s="1448"/>
      <c r="BC17" s="1448"/>
      <c r="BD17" s="1448"/>
      <c r="BE17" s="1448"/>
      <c r="BF17" s="1448"/>
      <c r="BG17" s="1448"/>
      <c r="BH17" s="1448"/>
      <c r="BI17" s="1448"/>
      <c r="BJ17" s="1448"/>
      <c r="BK17" s="1448"/>
      <c r="BL17" s="1448"/>
      <c r="BM17" s="1448"/>
      <c r="BN17" s="1448"/>
      <c r="BO17" s="1448"/>
      <c r="BP17" s="1448"/>
      <c r="BQ17" s="1448"/>
      <c r="BR17" s="1448"/>
      <c r="BS17" s="1448"/>
      <c r="BT17" s="1448"/>
      <c r="BU17" s="1448"/>
      <c r="BV17" s="1448"/>
      <c r="BW17" s="1448"/>
      <c r="BX17" s="1449"/>
      <c r="BY17" s="15"/>
      <c r="BZ17" s="15">
        <v>0</v>
      </c>
    </row>
    <row r="18" spans="2:78" ht="15.95" customHeight="1" x14ac:dyDescent="0.2">
      <c r="B18" s="1447" t="s">
        <v>48</v>
      </c>
      <c r="C18" s="1448"/>
      <c r="D18" s="1448"/>
      <c r="E18" s="1448"/>
      <c r="F18" s="1448"/>
      <c r="G18" s="1448"/>
      <c r="H18" s="1448"/>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9"/>
      <c r="BY18" s="15"/>
      <c r="BZ18" s="15"/>
    </row>
    <row r="19" spans="2:78" ht="15.95" customHeight="1" x14ac:dyDescent="0.2">
      <c r="B19" s="1445" t="s">
        <v>45</v>
      </c>
      <c r="C19" s="1446"/>
      <c r="D19" s="1446"/>
      <c r="E19" s="1446"/>
      <c r="F19" s="1446"/>
      <c r="G19" s="1446"/>
      <c r="H19" s="1446"/>
      <c r="I19" s="1446"/>
      <c r="J19" s="1446"/>
      <c r="K19" s="1446"/>
      <c r="L19" s="1446"/>
      <c r="M19" s="1446"/>
      <c r="N19" s="1446"/>
      <c r="O19" s="1446"/>
      <c r="P19" s="1446"/>
      <c r="Q19" s="1446"/>
      <c r="R19" s="1446"/>
      <c r="S19" s="1446"/>
      <c r="T19" s="1446"/>
      <c r="U19" s="1446"/>
      <c r="V19" s="1446"/>
      <c r="W19" s="1446"/>
      <c r="X19" s="1446"/>
      <c r="Y19" s="1446"/>
      <c r="Z19" s="1446"/>
      <c r="AA19" s="1446"/>
      <c r="AB19" s="1446"/>
      <c r="AC19" s="1446"/>
      <c r="AD19" s="1446"/>
      <c r="AE19" s="1446"/>
      <c r="AF19" s="1446"/>
      <c r="AG19" s="1446"/>
      <c r="AH19" s="1446"/>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C19" s="1446"/>
      <c r="BD19" s="1446"/>
      <c r="BE19" s="1446"/>
      <c r="BF19" s="1446"/>
      <c r="BG19" s="1446"/>
      <c r="BH19" s="1446"/>
      <c r="BI19" s="1446"/>
      <c r="BJ19" s="1446"/>
      <c r="BK19" s="1446"/>
      <c r="BL19" s="1446"/>
      <c r="BM19" s="1446"/>
      <c r="BN19" s="1446"/>
      <c r="BO19" s="1446"/>
      <c r="BP19" s="1446"/>
      <c r="BQ19" s="1446"/>
      <c r="BR19" s="1446"/>
      <c r="BS19" s="1446"/>
      <c r="BT19" s="1446"/>
      <c r="BU19" s="1446"/>
      <c r="BV19" s="1446"/>
      <c r="BW19" s="1446"/>
      <c r="BX19" s="1446"/>
      <c r="BY19" s="24"/>
      <c r="BZ19" s="25"/>
    </row>
    <row r="20" spans="2:78" ht="15.95" customHeight="1" x14ac:dyDescent="0.2">
      <c r="B20" s="1447" t="s">
        <v>52</v>
      </c>
      <c r="C20" s="1448"/>
      <c r="D20" s="1448"/>
      <c r="E20" s="1448"/>
      <c r="F20" s="1448"/>
      <c r="G20" s="1448"/>
      <c r="H20" s="1448"/>
      <c r="I20" s="1448"/>
      <c r="J20" s="1448"/>
      <c r="K20" s="1448"/>
      <c r="L20" s="1448"/>
      <c r="M20" s="1448"/>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c r="AL20" s="1448"/>
      <c r="AM20" s="1448"/>
      <c r="AN20" s="1448"/>
      <c r="AO20" s="1448"/>
      <c r="AP20" s="1448"/>
      <c r="AQ20" s="1448"/>
      <c r="AR20" s="1448"/>
      <c r="AS20" s="1448"/>
      <c r="AT20" s="1448"/>
      <c r="AU20" s="1448"/>
      <c r="AV20" s="1448"/>
      <c r="AW20" s="1448"/>
      <c r="AX20" s="1448"/>
      <c r="AY20" s="1448"/>
      <c r="AZ20" s="1448"/>
      <c r="BA20" s="1448"/>
      <c r="BB20" s="1448"/>
      <c r="BC20" s="1448"/>
      <c r="BD20" s="1448"/>
      <c r="BE20" s="1448"/>
      <c r="BF20" s="1448"/>
      <c r="BG20" s="1448"/>
      <c r="BH20" s="1448"/>
      <c r="BI20" s="1448"/>
      <c r="BJ20" s="1448"/>
      <c r="BK20" s="1448"/>
      <c r="BL20" s="1448"/>
      <c r="BM20" s="1448"/>
      <c r="BN20" s="1448"/>
      <c r="BO20" s="1448"/>
      <c r="BP20" s="1448"/>
      <c r="BQ20" s="1448"/>
      <c r="BR20" s="1448"/>
      <c r="BS20" s="1448"/>
      <c r="BT20" s="1448"/>
      <c r="BU20" s="1448"/>
      <c r="BV20" s="1448"/>
      <c r="BW20" s="1448"/>
      <c r="BX20" s="1449"/>
      <c r="BY20" s="15">
        <v>0</v>
      </c>
      <c r="BZ20" s="15">
        <v>0</v>
      </c>
    </row>
    <row r="21" spans="2:78" ht="15.95" customHeight="1" x14ac:dyDescent="0.2">
      <c r="B21" s="1445" t="s">
        <v>53</v>
      </c>
      <c r="C21" s="1446"/>
      <c r="D21" s="1446"/>
      <c r="E21" s="1446"/>
      <c r="F21" s="1446"/>
      <c r="G21" s="1446"/>
      <c r="H21" s="1446"/>
      <c r="I21" s="1446"/>
      <c r="J21" s="1446"/>
      <c r="K21" s="1446"/>
      <c r="L21" s="1446"/>
      <c r="M21" s="1446"/>
      <c r="N21" s="1446"/>
      <c r="O21" s="1446"/>
      <c r="P21" s="1446"/>
      <c r="Q21" s="1446"/>
      <c r="R21" s="1446"/>
      <c r="S21" s="1446"/>
      <c r="T21" s="1446"/>
      <c r="U21" s="1446"/>
      <c r="V21" s="1446"/>
      <c r="W21" s="1446"/>
      <c r="X21" s="1446"/>
      <c r="Y21" s="1446"/>
      <c r="Z21" s="1446"/>
      <c r="AA21" s="1446"/>
      <c r="AB21" s="1446"/>
      <c r="AC21" s="1446"/>
      <c r="AD21" s="1446"/>
      <c r="AE21" s="1446"/>
      <c r="AF21" s="1446"/>
      <c r="AG21" s="1446"/>
      <c r="AH21" s="1446"/>
      <c r="AI21" s="1446"/>
      <c r="AJ21" s="1446"/>
      <c r="AK21" s="1446"/>
      <c r="AL21" s="1446"/>
      <c r="AM21" s="1446"/>
      <c r="AN21" s="1446"/>
      <c r="AO21" s="1446"/>
      <c r="AP21" s="1446"/>
      <c r="AQ21" s="1446"/>
      <c r="AR21" s="1446"/>
      <c r="AS21" s="1446"/>
      <c r="AT21" s="1446"/>
      <c r="AU21" s="1446"/>
      <c r="AV21" s="1446"/>
      <c r="AW21" s="1446"/>
      <c r="AX21" s="1446"/>
      <c r="AY21" s="1446"/>
      <c r="AZ21" s="1446"/>
      <c r="BA21" s="1446"/>
      <c r="BB21" s="1446"/>
      <c r="BC21" s="1446"/>
      <c r="BD21" s="1446"/>
      <c r="BE21" s="1446"/>
      <c r="BF21" s="1446"/>
      <c r="BG21" s="1446"/>
      <c r="BH21" s="1446"/>
      <c r="BI21" s="1446"/>
      <c r="BJ21" s="1446"/>
      <c r="BK21" s="1446"/>
      <c r="BL21" s="1446"/>
      <c r="BM21" s="1446"/>
      <c r="BN21" s="1446"/>
      <c r="BO21" s="1446"/>
      <c r="BP21" s="1446"/>
      <c r="BQ21" s="1446"/>
      <c r="BR21" s="1446"/>
      <c r="BS21" s="1446"/>
      <c r="BT21" s="1446"/>
      <c r="BU21" s="1446"/>
      <c r="BV21" s="1446"/>
      <c r="BW21" s="1446"/>
      <c r="BX21" s="1446"/>
      <c r="BY21" s="24"/>
      <c r="BZ21" s="25"/>
    </row>
    <row r="22" spans="2:78" ht="15.95" customHeight="1" x14ac:dyDescent="0.2">
      <c r="B22" s="1447" t="s">
        <v>54</v>
      </c>
      <c r="C22" s="1448"/>
      <c r="D22" s="1448"/>
      <c r="E22" s="1448"/>
      <c r="F22" s="1448"/>
      <c r="G22" s="1448"/>
      <c r="H22" s="1448"/>
      <c r="I22" s="1448"/>
      <c r="J22" s="1448"/>
      <c r="K22" s="1448"/>
      <c r="L22" s="1448"/>
      <c r="M22" s="1448"/>
      <c r="N22" s="1448"/>
      <c r="O22" s="1448"/>
      <c r="P22" s="1448"/>
      <c r="Q22" s="1448"/>
      <c r="R22" s="1448"/>
      <c r="S22" s="1448"/>
      <c r="T22" s="1448"/>
      <c r="U22" s="1448"/>
      <c r="V22" s="1448"/>
      <c r="W22" s="1448"/>
      <c r="X22" s="1448"/>
      <c r="Y22" s="1448"/>
      <c r="Z22" s="1448"/>
      <c r="AA22" s="1448"/>
      <c r="AB22" s="1448"/>
      <c r="AC22" s="1448"/>
      <c r="AD22" s="1448"/>
      <c r="AE22" s="1448"/>
      <c r="AF22" s="1448"/>
      <c r="AG22" s="1448"/>
      <c r="AH22" s="1448"/>
      <c r="AI22" s="1448"/>
      <c r="AJ22" s="1448"/>
      <c r="AK22" s="1448"/>
      <c r="AL22" s="1448"/>
      <c r="AM22" s="1448"/>
      <c r="AN22" s="1448"/>
      <c r="AO22" s="1448"/>
      <c r="AP22" s="1448"/>
      <c r="AQ22" s="1448"/>
      <c r="AR22" s="1448"/>
      <c r="AS22" s="1448"/>
      <c r="AT22" s="1448"/>
      <c r="AU22" s="1448"/>
      <c r="AV22" s="1448"/>
      <c r="AW22" s="1448"/>
      <c r="AX22" s="1448"/>
      <c r="AY22" s="1448"/>
      <c r="AZ22" s="1448"/>
      <c r="BA22" s="1448"/>
      <c r="BB22" s="1448"/>
      <c r="BC22" s="1448"/>
      <c r="BD22" s="1448"/>
      <c r="BE22" s="1448"/>
      <c r="BF22" s="1448"/>
      <c r="BG22" s="1448"/>
      <c r="BH22" s="1448"/>
      <c r="BI22" s="1448"/>
      <c r="BJ22" s="1448"/>
      <c r="BK22" s="1448"/>
      <c r="BL22" s="1448"/>
      <c r="BM22" s="1448"/>
      <c r="BN22" s="1448"/>
      <c r="BO22" s="1448"/>
      <c r="BP22" s="1448"/>
      <c r="BQ22" s="1448"/>
      <c r="BR22" s="1448"/>
      <c r="BS22" s="1448"/>
      <c r="BT22" s="1448"/>
      <c r="BU22" s="1448"/>
      <c r="BV22" s="1448"/>
      <c r="BW22" s="1448"/>
      <c r="BX22" s="1449"/>
      <c r="BY22" s="15"/>
      <c r="BZ22" s="15"/>
    </row>
    <row r="23" spans="2:78" ht="15.95" customHeight="1" x14ac:dyDescent="0.2">
      <c r="B23" s="1447" t="s">
        <v>42</v>
      </c>
      <c r="C23" s="1448"/>
      <c r="D23" s="1448"/>
      <c r="E23" s="1448"/>
      <c r="F23" s="1448"/>
      <c r="G23" s="1448"/>
      <c r="H23" s="1448"/>
      <c r="I23" s="1448"/>
      <c r="J23" s="1448"/>
      <c r="K23" s="1448"/>
      <c r="L23" s="1448"/>
      <c r="M23" s="1448"/>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c r="AL23" s="1448"/>
      <c r="AM23" s="1448"/>
      <c r="AN23" s="1448"/>
      <c r="AO23" s="1448"/>
      <c r="AP23" s="1448"/>
      <c r="AQ23" s="1448"/>
      <c r="AR23" s="1448"/>
      <c r="AS23" s="1448"/>
      <c r="AT23" s="1448"/>
      <c r="AU23" s="1448"/>
      <c r="AV23" s="1448"/>
      <c r="AW23" s="1448"/>
      <c r="AX23" s="1448"/>
      <c r="AY23" s="1448"/>
      <c r="AZ23" s="1448"/>
      <c r="BA23" s="1448"/>
      <c r="BB23" s="1448"/>
      <c r="BC23" s="1448"/>
      <c r="BD23" s="1448"/>
      <c r="BE23" s="1448"/>
      <c r="BF23" s="1448"/>
      <c r="BG23" s="1448"/>
      <c r="BH23" s="1448"/>
      <c r="BI23" s="1448"/>
      <c r="BJ23" s="1448"/>
      <c r="BK23" s="1448"/>
      <c r="BL23" s="1448"/>
      <c r="BM23" s="1448"/>
      <c r="BN23" s="1448"/>
      <c r="BO23" s="1448"/>
      <c r="BP23" s="1448"/>
      <c r="BQ23" s="1448"/>
      <c r="BR23" s="1448"/>
      <c r="BS23" s="1448"/>
      <c r="BT23" s="1448"/>
      <c r="BU23" s="1448"/>
      <c r="BV23" s="1448"/>
      <c r="BW23" s="1448"/>
      <c r="BX23" s="1449"/>
      <c r="BY23" s="15"/>
      <c r="BZ23" s="15"/>
    </row>
    <row r="24" spans="2:78" ht="15.95" customHeight="1" x14ac:dyDescent="0.2">
      <c r="B24" s="1445" t="s">
        <v>99</v>
      </c>
      <c r="C24" s="1446"/>
      <c r="D24" s="1446"/>
      <c r="E24" s="1446"/>
      <c r="F24" s="1446"/>
      <c r="G24" s="1446"/>
      <c r="H24" s="1446"/>
      <c r="I24" s="1446"/>
      <c r="J24" s="1446"/>
      <c r="K24" s="1446"/>
      <c r="L24" s="1446"/>
      <c r="M24" s="1446"/>
      <c r="N24" s="1446"/>
      <c r="O24" s="1446"/>
      <c r="P24" s="1446"/>
      <c r="Q24" s="1446"/>
      <c r="R24" s="1446"/>
      <c r="S24" s="1446"/>
      <c r="T24" s="1446"/>
      <c r="U24" s="1446"/>
      <c r="V24" s="1446"/>
      <c r="W24" s="1446"/>
      <c r="X24" s="1446"/>
      <c r="Y24" s="1446"/>
      <c r="Z24" s="1446"/>
      <c r="AA24" s="1446"/>
      <c r="AB24" s="1446"/>
      <c r="AC24" s="1446"/>
      <c r="AD24" s="1446"/>
      <c r="AE24" s="1446"/>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D24" s="1446"/>
      <c r="BE24" s="1446"/>
      <c r="BF24" s="1446"/>
      <c r="BG24" s="1446"/>
      <c r="BH24" s="1446"/>
      <c r="BI24" s="1446"/>
      <c r="BJ24" s="1446"/>
      <c r="BK24" s="1446"/>
      <c r="BL24" s="1446"/>
      <c r="BM24" s="1446"/>
      <c r="BN24" s="1446"/>
      <c r="BO24" s="1446"/>
      <c r="BP24" s="1446"/>
      <c r="BQ24" s="1446"/>
      <c r="BR24" s="1446"/>
      <c r="BS24" s="1446"/>
      <c r="BT24" s="1446"/>
      <c r="BU24" s="1446"/>
      <c r="BV24" s="1446"/>
      <c r="BW24" s="1446"/>
      <c r="BX24" s="1446"/>
      <c r="BY24" s="24"/>
      <c r="BZ24" s="25"/>
    </row>
    <row r="25" spans="2:78" ht="15.95" customHeight="1" x14ac:dyDescent="0.2">
      <c r="B25" s="1451" t="s">
        <v>101</v>
      </c>
      <c r="C25" s="1448"/>
      <c r="D25" s="1448"/>
      <c r="E25" s="1448"/>
      <c r="F25" s="1448"/>
      <c r="G25" s="1448"/>
      <c r="H25" s="1448"/>
      <c r="I25" s="1448"/>
      <c r="J25" s="1448"/>
      <c r="K25" s="1448"/>
      <c r="L25" s="1448"/>
      <c r="M25" s="1448"/>
      <c r="N25" s="1448"/>
      <c r="O25" s="1448"/>
      <c r="P25" s="1448"/>
      <c r="Q25" s="1448"/>
      <c r="R25" s="1448"/>
      <c r="S25" s="1448"/>
      <c r="T25" s="1448"/>
      <c r="U25" s="1448"/>
      <c r="V25" s="1448"/>
      <c r="W25" s="1448"/>
      <c r="X25" s="1448"/>
      <c r="Y25" s="1448"/>
      <c r="Z25" s="1448"/>
      <c r="AA25" s="1448"/>
      <c r="AB25" s="1448"/>
      <c r="AC25" s="1448"/>
      <c r="AD25" s="1448"/>
      <c r="AE25" s="1448"/>
      <c r="AF25" s="1448"/>
      <c r="AG25" s="1448"/>
      <c r="AH25" s="1448"/>
      <c r="AI25" s="1448"/>
      <c r="AJ25" s="1448"/>
      <c r="AK25" s="1448"/>
      <c r="AL25" s="1448"/>
      <c r="AM25" s="1448"/>
      <c r="AN25" s="1448"/>
      <c r="AO25" s="1448"/>
      <c r="AP25" s="1448"/>
      <c r="AQ25" s="1448"/>
      <c r="AR25" s="1448"/>
      <c r="AS25" s="1448"/>
      <c r="AT25" s="1448"/>
      <c r="AU25" s="1448"/>
      <c r="AV25" s="1448"/>
      <c r="AW25" s="1448"/>
      <c r="AX25" s="1448"/>
      <c r="AY25" s="1448"/>
      <c r="AZ25" s="1448"/>
      <c r="BA25" s="1448"/>
      <c r="BB25" s="1448"/>
      <c r="BC25" s="1448"/>
      <c r="BD25" s="1448"/>
      <c r="BE25" s="1448"/>
      <c r="BF25" s="1448"/>
      <c r="BG25" s="1448"/>
      <c r="BH25" s="1448"/>
      <c r="BI25" s="1448"/>
      <c r="BJ25" s="1448"/>
      <c r="BK25" s="1448"/>
      <c r="BL25" s="1448"/>
      <c r="BM25" s="1448"/>
      <c r="BN25" s="1448"/>
      <c r="BO25" s="1448"/>
      <c r="BP25" s="1448"/>
      <c r="BQ25" s="1448"/>
      <c r="BR25" s="1448"/>
      <c r="BS25" s="1448"/>
      <c r="BT25" s="1448"/>
      <c r="BU25" s="1448"/>
      <c r="BV25" s="1448"/>
      <c r="BW25" s="1448"/>
      <c r="BX25" s="1449"/>
      <c r="BY25" s="15"/>
      <c r="BZ25" s="15"/>
    </row>
    <row r="26" spans="2:78" ht="15.95" customHeight="1" x14ac:dyDescent="0.2">
      <c r="B26" s="1451" t="s">
        <v>102</v>
      </c>
      <c r="C26" s="1448"/>
      <c r="D26" s="1448"/>
      <c r="E26" s="1448"/>
      <c r="F26" s="1448"/>
      <c r="G26" s="1448"/>
      <c r="H26" s="1448"/>
      <c r="I26" s="1448"/>
      <c r="J26" s="1448"/>
      <c r="K26" s="1448"/>
      <c r="L26" s="1448"/>
      <c r="M26" s="1448"/>
      <c r="N26" s="1448"/>
      <c r="O26" s="1448"/>
      <c r="P26" s="1448"/>
      <c r="Q26" s="1448"/>
      <c r="R26" s="1448"/>
      <c r="S26" s="1448"/>
      <c r="T26" s="1448"/>
      <c r="U26" s="1448"/>
      <c r="V26" s="1448"/>
      <c r="W26" s="1448"/>
      <c r="X26" s="1448"/>
      <c r="Y26" s="1448"/>
      <c r="Z26" s="1448"/>
      <c r="AA26" s="1448"/>
      <c r="AB26" s="1448"/>
      <c r="AC26" s="1448"/>
      <c r="AD26" s="1448"/>
      <c r="AE26" s="1448"/>
      <c r="AF26" s="1448"/>
      <c r="AG26" s="1448"/>
      <c r="AH26" s="1448"/>
      <c r="AI26" s="1448"/>
      <c r="AJ26" s="1448"/>
      <c r="AK26" s="1448"/>
      <c r="AL26" s="1448"/>
      <c r="AM26" s="1448"/>
      <c r="AN26" s="1448"/>
      <c r="AO26" s="1448"/>
      <c r="AP26" s="1448"/>
      <c r="AQ26" s="1448"/>
      <c r="AR26" s="1448"/>
      <c r="AS26" s="1448"/>
      <c r="AT26" s="1448"/>
      <c r="AU26" s="1448"/>
      <c r="AV26" s="1448"/>
      <c r="AW26" s="1448"/>
      <c r="AX26" s="1448"/>
      <c r="AY26" s="1448"/>
      <c r="AZ26" s="1448"/>
      <c r="BA26" s="1448"/>
      <c r="BB26" s="1448"/>
      <c r="BC26" s="1448"/>
      <c r="BD26" s="1448"/>
      <c r="BE26" s="1448"/>
      <c r="BF26" s="1448"/>
      <c r="BG26" s="1448"/>
      <c r="BH26" s="1448"/>
      <c r="BI26" s="1448"/>
      <c r="BJ26" s="1448"/>
      <c r="BK26" s="1448"/>
      <c r="BL26" s="1448"/>
      <c r="BM26" s="1448"/>
      <c r="BN26" s="1448"/>
      <c r="BO26" s="1448"/>
      <c r="BP26" s="1448"/>
      <c r="BQ26" s="1448"/>
      <c r="BR26" s="1448"/>
      <c r="BS26" s="1448"/>
      <c r="BT26" s="1448"/>
      <c r="BU26" s="1448"/>
      <c r="BV26" s="1448"/>
      <c r="BW26" s="1448"/>
      <c r="BX26" s="1449"/>
      <c r="BY26" s="15"/>
      <c r="BZ26" s="15"/>
    </row>
    <row r="27" spans="2:78" ht="15.95" customHeight="1" x14ac:dyDescent="0.2">
      <c r="B27" s="1445" t="s">
        <v>100</v>
      </c>
      <c r="C27" s="1446"/>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c r="AA27" s="1446"/>
      <c r="AB27" s="1446"/>
      <c r="AC27" s="1446"/>
      <c r="AD27" s="1446"/>
      <c r="AE27" s="1446"/>
      <c r="AF27" s="1446"/>
      <c r="AG27" s="1446"/>
      <c r="AH27" s="1446"/>
      <c r="AI27" s="1446"/>
      <c r="AJ27" s="1446"/>
      <c r="AK27" s="1446"/>
      <c r="AL27" s="1446"/>
      <c r="AM27" s="1446"/>
      <c r="AN27" s="1446"/>
      <c r="AO27" s="1446"/>
      <c r="AP27" s="1446"/>
      <c r="AQ27" s="1446"/>
      <c r="AR27" s="1446"/>
      <c r="AS27" s="1446"/>
      <c r="AT27" s="1446"/>
      <c r="AU27" s="1446"/>
      <c r="AV27" s="1446"/>
      <c r="AW27" s="1446"/>
      <c r="AX27" s="1446"/>
      <c r="AY27" s="1446"/>
      <c r="AZ27" s="1446"/>
      <c r="BA27" s="1446"/>
      <c r="BB27" s="1446"/>
      <c r="BC27" s="1446"/>
      <c r="BD27" s="1446"/>
      <c r="BE27" s="1446"/>
      <c r="BF27" s="1446"/>
      <c r="BG27" s="1446"/>
      <c r="BH27" s="1446"/>
      <c r="BI27" s="1446"/>
      <c r="BJ27" s="1446"/>
      <c r="BK27" s="1446"/>
      <c r="BL27" s="1446"/>
      <c r="BM27" s="1446"/>
      <c r="BN27" s="1446"/>
      <c r="BO27" s="1446"/>
      <c r="BP27" s="1446"/>
      <c r="BQ27" s="1446"/>
      <c r="BR27" s="1446"/>
      <c r="BS27" s="1446"/>
      <c r="BT27" s="1446"/>
      <c r="BU27" s="1446"/>
      <c r="BV27" s="1446"/>
      <c r="BW27" s="1446"/>
      <c r="BX27" s="1446"/>
      <c r="BY27" s="24"/>
      <c r="BZ27" s="25"/>
    </row>
    <row r="28" spans="2:78" ht="15.95" customHeight="1" x14ac:dyDescent="0.2">
      <c r="B28" s="1447" t="s">
        <v>55</v>
      </c>
      <c r="C28" s="1448"/>
      <c r="D28" s="1448"/>
      <c r="E28" s="1448"/>
      <c r="F28" s="1448"/>
      <c r="G28" s="1448"/>
      <c r="H28" s="1448"/>
      <c r="I28" s="1448"/>
      <c r="J28" s="1448"/>
      <c r="K28" s="1448"/>
      <c r="L28" s="1448"/>
      <c r="M28" s="1448"/>
      <c r="N28" s="1448"/>
      <c r="O28" s="1448"/>
      <c r="P28" s="1448"/>
      <c r="Q28" s="1448"/>
      <c r="R28" s="1448"/>
      <c r="S28" s="1448"/>
      <c r="T28" s="1448"/>
      <c r="U28" s="1448"/>
      <c r="V28" s="1448"/>
      <c r="W28" s="1448"/>
      <c r="X28" s="1448"/>
      <c r="Y28" s="1448"/>
      <c r="Z28" s="1448"/>
      <c r="AA28" s="1448"/>
      <c r="AB28" s="1448"/>
      <c r="AC28" s="1448"/>
      <c r="AD28" s="1448"/>
      <c r="AE28" s="1448"/>
      <c r="AF28" s="1448"/>
      <c r="AG28" s="1448"/>
      <c r="AH28" s="1448"/>
      <c r="AI28" s="1448"/>
      <c r="AJ28" s="1448"/>
      <c r="AK28" s="1448"/>
      <c r="AL28" s="1448"/>
      <c r="AM28" s="1448"/>
      <c r="AN28" s="1448"/>
      <c r="AO28" s="1448"/>
      <c r="AP28" s="1448"/>
      <c r="AQ28" s="1448"/>
      <c r="AR28" s="1448"/>
      <c r="AS28" s="1448"/>
      <c r="AT28" s="1448"/>
      <c r="AU28" s="1448"/>
      <c r="AV28" s="1448"/>
      <c r="AW28" s="1448"/>
      <c r="AX28" s="1448"/>
      <c r="AY28" s="1448"/>
      <c r="AZ28" s="1448"/>
      <c r="BA28" s="1448"/>
      <c r="BB28" s="1448"/>
      <c r="BC28" s="1448"/>
      <c r="BD28" s="1448"/>
      <c r="BE28" s="1448"/>
      <c r="BF28" s="1448"/>
      <c r="BG28" s="1448"/>
      <c r="BH28" s="1448"/>
      <c r="BI28" s="1448"/>
      <c r="BJ28" s="1448"/>
      <c r="BK28" s="1448"/>
      <c r="BL28" s="1448"/>
      <c r="BM28" s="1448"/>
      <c r="BN28" s="1448"/>
      <c r="BO28" s="1448"/>
      <c r="BP28" s="1448"/>
      <c r="BQ28" s="1448"/>
      <c r="BR28" s="1448"/>
      <c r="BS28" s="1448"/>
      <c r="BT28" s="1448"/>
      <c r="BU28" s="1448"/>
      <c r="BV28" s="1448"/>
      <c r="BW28" s="1448"/>
      <c r="BX28" s="1449"/>
      <c r="BY28" s="15">
        <v>0</v>
      </c>
      <c r="BZ28" s="15">
        <v>0</v>
      </c>
    </row>
    <row r="29" spans="2:78" ht="15.95" customHeight="1" x14ac:dyDescent="0.2">
      <c r="B29" s="1463" t="s">
        <v>66</v>
      </c>
      <c r="C29" s="1464"/>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1464"/>
      <c r="AO29" s="1464"/>
      <c r="AP29" s="1464"/>
      <c r="AQ29" s="1464"/>
      <c r="AR29" s="1464"/>
      <c r="AS29" s="1464"/>
      <c r="AT29" s="1464"/>
      <c r="AU29" s="1464"/>
      <c r="AV29" s="1464"/>
      <c r="AW29" s="1464"/>
      <c r="AX29" s="1464"/>
      <c r="AY29" s="1464"/>
      <c r="AZ29" s="1464"/>
      <c r="BA29" s="1464"/>
      <c r="BB29" s="1464"/>
      <c r="BC29" s="1464"/>
      <c r="BD29" s="1464"/>
      <c r="BE29" s="1464"/>
      <c r="BF29" s="1464"/>
      <c r="BG29" s="1464"/>
      <c r="BH29" s="1464"/>
      <c r="BI29" s="1464"/>
      <c r="BJ29" s="1464"/>
      <c r="BK29" s="1464"/>
      <c r="BL29" s="1464"/>
      <c r="BM29" s="1464"/>
      <c r="BN29" s="1464"/>
      <c r="BO29" s="1464"/>
      <c r="BP29" s="1464"/>
      <c r="BQ29" s="1464"/>
      <c r="BR29" s="1464"/>
      <c r="BS29" s="1464"/>
      <c r="BT29" s="1464"/>
      <c r="BU29" s="1464"/>
      <c r="BV29" s="1464"/>
      <c r="BW29" s="1464"/>
      <c r="BX29" s="1465"/>
      <c r="BY29" s="8">
        <f>(BY8+BY12+BY13+BY15+BY16+BY17+BY20+BY22+BY23+BY25+BY26+BY28)-(BY10+BY18)</f>
        <v>0</v>
      </c>
      <c r="BZ29" s="8">
        <f>(BZ8+BZ12+BZ13+BZ15+BZ16+BZ17+BZ20+BZ22+BZ23+BZ25+BZ26+BZ28)-(BZ10+BZ18)</f>
        <v>0</v>
      </c>
    </row>
    <row r="30" spans="2:78" ht="12" customHeight="1" x14ac:dyDescent="0.2">
      <c r="B30" s="1460"/>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c r="BJ30" s="1460"/>
      <c r="BK30" s="1460"/>
      <c r="BL30" s="1460"/>
      <c r="BM30" s="1460"/>
      <c r="BN30" s="1460"/>
      <c r="BO30" s="1460"/>
      <c r="BP30" s="1460"/>
      <c r="BQ30" s="1460"/>
      <c r="BR30" s="1460"/>
      <c r="BS30" s="1460"/>
      <c r="BT30" s="1460"/>
      <c r="BU30" s="1460"/>
      <c r="BV30" s="1460"/>
      <c r="BW30" s="1460"/>
      <c r="BX30" s="1460"/>
      <c r="BY30" s="9"/>
      <c r="BZ30" s="9"/>
    </row>
    <row r="31" spans="2:78" ht="14.1" customHeight="1" x14ac:dyDescent="0.2">
      <c r="B31" s="1452" t="s">
        <v>62</v>
      </c>
      <c r="C31" s="1453"/>
      <c r="D31" s="1453"/>
      <c r="E31" s="1453"/>
      <c r="F31" s="1453"/>
      <c r="G31" s="1453"/>
      <c r="H31" s="1453"/>
      <c r="I31" s="1453"/>
      <c r="J31" s="1453"/>
      <c r="K31" s="1453"/>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1453"/>
      <c r="AH31" s="1453"/>
      <c r="AI31" s="1453"/>
      <c r="AJ31" s="1453"/>
      <c r="AK31" s="1453"/>
      <c r="AL31" s="1453"/>
      <c r="AM31" s="1453"/>
      <c r="AN31" s="1453"/>
      <c r="AO31" s="1453"/>
      <c r="AP31" s="1453"/>
      <c r="AQ31" s="1453"/>
      <c r="AR31" s="1453"/>
      <c r="AS31" s="1453"/>
      <c r="AT31" s="1453"/>
      <c r="AU31" s="1453"/>
      <c r="AV31" s="1453"/>
      <c r="AW31" s="1453"/>
      <c r="AX31" s="1453"/>
      <c r="AY31" s="1453"/>
      <c r="AZ31" s="1453"/>
      <c r="BA31" s="1453"/>
      <c r="BB31" s="1453"/>
      <c r="BC31" s="1453"/>
      <c r="BD31" s="1453"/>
      <c r="BE31" s="1453"/>
      <c r="BF31" s="1453"/>
      <c r="BG31" s="1453"/>
      <c r="BH31" s="1453"/>
      <c r="BI31" s="1453"/>
      <c r="BJ31" s="1453"/>
      <c r="BK31" s="1453"/>
      <c r="BL31" s="1453"/>
      <c r="BM31" s="1453"/>
      <c r="BN31" s="1453"/>
      <c r="BO31" s="1453"/>
      <c r="BP31" s="1453"/>
      <c r="BQ31" s="1453"/>
      <c r="BR31" s="1453"/>
      <c r="BS31" s="1453"/>
      <c r="BT31" s="1453"/>
      <c r="BU31" s="1453"/>
      <c r="BV31" s="1453"/>
      <c r="BW31" s="1453"/>
      <c r="BX31" s="1454"/>
      <c r="BY31" s="1461">
        <f ca="1">BY7</f>
        <v>2022</v>
      </c>
      <c r="BZ31" s="1461">
        <f ca="1">BZ7</f>
        <v>2023</v>
      </c>
    </row>
    <row r="32" spans="2:78" ht="14.1" customHeight="1" x14ac:dyDescent="0.2">
      <c r="B32" s="1470" t="s">
        <v>63</v>
      </c>
      <c r="C32" s="1467"/>
      <c r="D32" s="1467"/>
      <c r="E32" s="1467"/>
      <c r="F32" s="1467"/>
      <c r="G32" s="1467"/>
      <c r="H32" s="1467"/>
      <c r="I32" s="1467"/>
      <c r="J32" s="1467"/>
      <c r="K32" s="1467"/>
      <c r="L32" s="1467"/>
      <c r="M32" s="1467"/>
      <c r="N32" s="1467"/>
      <c r="O32" s="1467"/>
      <c r="P32" s="1467"/>
      <c r="Q32" s="1467"/>
      <c r="R32" s="1467"/>
      <c r="S32" s="1467"/>
      <c r="T32" s="1467"/>
      <c r="U32" s="1467"/>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c r="BU32" s="1467"/>
      <c r="BV32" s="1467"/>
      <c r="BW32" s="1467"/>
      <c r="BX32" s="1468"/>
      <c r="BY32" s="1462"/>
      <c r="BZ32" s="1462"/>
    </row>
    <row r="33" spans="2:78" ht="15.95" customHeight="1" x14ac:dyDescent="0.2">
      <c r="B33" s="1432"/>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50"/>
      <c r="BY33" s="15">
        <v>0</v>
      </c>
      <c r="BZ33" s="15">
        <v>0</v>
      </c>
    </row>
    <row r="34" spans="2:78" ht="15.95" customHeight="1" x14ac:dyDescent="0.2">
      <c r="B34" s="1432"/>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50"/>
      <c r="BY34" s="15">
        <v>0</v>
      </c>
      <c r="BZ34" s="15">
        <v>0</v>
      </c>
    </row>
    <row r="35" spans="2:78" ht="15.95" customHeight="1" x14ac:dyDescent="0.2">
      <c r="B35" s="1432" t="s">
        <v>26</v>
      </c>
      <c r="C35" s="1417"/>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50"/>
      <c r="BY35" s="15"/>
      <c r="BZ35" s="15"/>
    </row>
    <row r="36" spans="2:78" ht="15.95" customHeight="1" x14ac:dyDescent="0.2">
      <c r="B36" s="1432" t="s">
        <v>27</v>
      </c>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50"/>
      <c r="BY36" s="15">
        <v>0</v>
      </c>
      <c r="BZ36" s="15">
        <v>0</v>
      </c>
    </row>
    <row r="37" spans="2:78" ht="15.95" customHeight="1" x14ac:dyDescent="0.2">
      <c r="B37" s="1416" t="s">
        <v>103</v>
      </c>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50"/>
      <c r="BY37" s="15">
        <v>0</v>
      </c>
      <c r="BZ37" s="15">
        <v>0</v>
      </c>
    </row>
    <row r="38" spans="2:78" ht="15.95" customHeight="1" x14ac:dyDescent="0.2">
      <c r="B38" s="1432" t="s">
        <v>28</v>
      </c>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c r="AY38" s="1417"/>
      <c r="AZ38" s="1417"/>
      <c r="BA38" s="1417"/>
      <c r="BB38" s="1417"/>
      <c r="BC38" s="1417"/>
      <c r="BD38" s="1417"/>
      <c r="BE38" s="1417"/>
      <c r="BF38" s="1417"/>
      <c r="BG38" s="1417"/>
      <c r="BH38" s="1417"/>
      <c r="BI38" s="1417"/>
      <c r="BJ38" s="1417"/>
      <c r="BK38" s="1417"/>
      <c r="BL38" s="1417"/>
      <c r="BM38" s="1417"/>
      <c r="BN38" s="1417"/>
      <c r="BO38" s="1417"/>
      <c r="BP38" s="1417"/>
      <c r="BQ38" s="1417"/>
      <c r="BR38" s="1417"/>
      <c r="BS38" s="1417"/>
      <c r="BT38" s="1417"/>
      <c r="BU38" s="1417"/>
      <c r="BV38" s="1417"/>
      <c r="BW38" s="1417"/>
      <c r="BX38" s="1450"/>
      <c r="BY38" s="15">
        <f>SUM(BY33:BY36)-BY37</f>
        <v>0</v>
      </c>
      <c r="BZ38" s="15">
        <f>SUM(BZ33:BZ36)-BZ37</f>
        <v>0</v>
      </c>
    </row>
    <row r="39" spans="2:78" ht="15.95" customHeight="1" x14ac:dyDescent="0.2">
      <c r="B39" s="1432" t="s">
        <v>29</v>
      </c>
      <c r="C39" s="1417"/>
      <c r="D39" s="1417"/>
      <c r="E39" s="1417"/>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c r="AY39" s="1417"/>
      <c r="AZ39" s="1417"/>
      <c r="BA39" s="1417"/>
      <c r="BB39" s="1417"/>
      <c r="BC39" s="1417"/>
      <c r="BD39" s="1417"/>
      <c r="BE39" s="1417"/>
      <c r="BF39" s="1417"/>
      <c r="BG39" s="1417"/>
      <c r="BH39" s="1417"/>
      <c r="BI39" s="1417"/>
      <c r="BJ39" s="1417"/>
      <c r="BK39" s="1417"/>
      <c r="BL39" s="1417"/>
      <c r="BM39" s="1417"/>
      <c r="BN39" s="1417"/>
      <c r="BO39" s="1417"/>
      <c r="BP39" s="1417"/>
      <c r="BQ39" s="1417"/>
      <c r="BR39" s="1417"/>
      <c r="BS39" s="1417"/>
      <c r="BT39" s="1417"/>
      <c r="BU39" s="1417"/>
      <c r="BV39" s="1417"/>
      <c r="BW39" s="1417"/>
      <c r="BX39" s="1450"/>
      <c r="BY39" s="14">
        <v>0.25</v>
      </c>
      <c r="BZ39" s="14">
        <v>0.25</v>
      </c>
    </row>
    <row r="40" spans="2:78" ht="15.95" customHeight="1" x14ac:dyDescent="0.2">
      <c r="B40" s="1463" t="s">
        <v>72</v>
      </c>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4"/>
      <c r="AL40" s="1464"/>
      <c r="AM40" s="1464"/>
      <c r="AN40" s="1464"/>
      <c r="AO40" s="1464"/>
      <c r="AP40" s="1464"/>
      <c r="AQ40" s="1464"/>
      <c r="AR40" s="1464"/>
      <c r="AS40" s="1464"/>
      <c r="AT40" s="1464"/>
      <c r="AU40" s="1464"/>
      <c r="AV40" s="1464"/>
      <c r="AW40" s="1464"/>
      <c r="AX40" s="1464"/>
      <c r="AY40" s="1464"/>
      <c r="AZ40" s="1464"/>
      <c r="BA40" s="1464"/>
      <c r="BB40" s="1464"/>
      <c r="BC40" s="1464"/>
      <c r="BD40" s="1464"/>
      <c r="BE40" s="1464"/>
      <c r="BF40" s="1464"/>
      <c r="BG40" s="1464"/>
      <c r="BH40" s="1464"/>
      <c r="BI40" s="1464"/>
      <c r="BJ40" s="1464"/>
      <c r="BK40" s="1464"/>
      <c r="BL40" s="1464"/>
      <c r="BM40" s="1464"/>
      <c r="BN40" s="1464"/>
      <c r="BO40" s="1464"/>
      <c r="BP40" s="1464"/>
      <c r="BQ40" s="1464"/>
      <c r="BR40" s="1464"/>
      <c r="BS40" s="1464"/>
      <c r="BT40" s="1464"/>
      <c r="BU40" s="1464"/>
      <c r="BV40" s="1464"/>
      <c r="BW40" s="1464"/>
      <c r="BX40" s="1465"/>
      <c r="BY40" s="8">
        <f>BY38*BY39</f>
        <v>0</v>
      </c>
      <c r="BZ40" s="8">
        <f>BZ38*BZ39</f>
        <v>0</v>
      </c>
    </row>
    <row r="41" spans="2:78" ht="12" customHeight="1" x14ac:dyDescent="0.2">
      <c r="B41" s="14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460"/>
      <c r="AM41" s="1460"/>
      <c r="AN41" s="1460"/>
      <c r="AO41" s="1460"/>
      <c r="AP41" s="1460"/>
      <c r="AQ41" s="1460"/>
      <c r="AR41" s="1460"/>
      <c r="AS41" s="1460"/>
      <c r="AT41" s="1460"/>
      <c r="AU41" s="1460"/>
      <c r="AV41" s="1460"/>
      <c r="AW41" s="1460"/>
      <c r="AX41" s="1460"/>
      <c r="AY41" s="1460"/>
      <c r="AZ41" s="1460"/>
      <c r="BA41" s="1460"/>
      <c r="BB41" s="1460"/>
      <c r="BC41" s="1460"/>
      <c r="BD41" s="1460"/>
      <c r="BE41" s="1460"/>
      <c r="BF41" s="1460"/>
      <c r="BG41" s="1460"/>
      <c r="BH41" s="1460"/>
      <c r="BI41" s="1460"/>
      <c r="BJ41" s="1460"/>
      <c r="BK41" s="1460"/>
      <c r="BL41" s="1460"/>
      <c r="BM41" s="1460"/>
      <c r="BN41" s="1460"/>
      <c r="BO41" s="1460"/>
      <c r="BP41" s="1460"/>
      <c r="BQ41" s="1460"/>
      <c r="BR41" s="1460"/>
      <c r="BS41" s="1460"/>
      <c r="BT41" s="1460"/>
      <c r="BU41" s="1460"/>
      <c r="BV41" s="1460"/>
      <c r="BW41" s="1460"/>
      <c r="BX41" s="1460"/>
      <c r="BY41" s="9"/>
      <c r="BZ41" s="9"/>
    </row>
    <row r="42" spans="2:78" ht="14.1" customHeight="1" x14ac:dyDescent="0.2">
      <c r="B42" s="1452" t="s">
        <v>71</v>
      </c>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453"/>
      <c r="AM42" s="1453"/>
      <c r="AN42" s="1453"/>
      <c r="AO42" s="1453"/>
      <c r="AP42" s="1453"/>
      <c r="AQ42" s="1453"/>
      <c r="AR42" s="1453"/>
      <c r="AS42" s="1453"/>
      <c r="AT42" s="1453"/>
      <c r="AU42" s="1453"/>
      <c r="AV42" s="1453"/>
      <c r="AW42" s="1453"/>
      <c r="AX42" s="1453"/>
      <c r="AY42" s="1453"/>
      <c r="AZ42" s="1453"/>
      <c r="BA42" s="1453"/>
      <c r="BB42" s="1453"/>
      <c r="BC42" s="1453"/>
      <c r="BD42" s="1453"/>
      <c r="BE42" s="1453"/>
      <c r="BF42" s="1453"/>
      <c r="BG42" s="1453"/>
      <c r="BH42" s="1453"/>
      <c r="BI42" s="1453"/>
      <c r="BJ42" s="1453"/>
      <c r="BK42" s="1453"/>
      <c r="BL42" s="1453"/>
      <c r="BM42" s="1453"/>
      <c r="BN42" s="1453"/>
      <c r="BO42" s="1453"/>
      <c r="BP42" s="1453"/>
      <c r="BQ42" s="1453"/>
      <c r="BR42" s="1453"/>
      <c r="BS42" s="1453"/>
      <c r="BT42" s="1453"/>
      <c r="BU42" s="1453"/>
      <c r="BV42" s="1453"/>
      <c r="BW42" s="1453"/>
      <c r="BX42" s="1454"/>
      <c r="BY42" s="1461">
        <f ca="1">BY7</f>
        <v>2022</v>
      </c>
      <c r="BZ42" s="1461">
        <f ca="1">BZ7</f>
        <v>2023</v>
      </c>
    </row>
    <row r="43" spans="2:78" ht="14.1" customHeight="1" x14ac:dyDescent="0.2">
      <c r="B43" s="1470" t="s">
        <v>64</v>
      </c>
      <c r="C43" s="1467"/>
      <c r="D43" s="1467"/>
      <c r="E43" s="1467"/>
      <c r="F43" s="1467"/>
      <c r="G43" s="1467"/>
      <c r="H43" s="1467"/>
      <c r="I43" s="1467"/>
      <c r="J43" s="1467"/>
      <c r="K43" s="1467"/>
      <c r="L43" s="1467"/>
      <c r="M43" s="1467"/>
      <c r="N43" s="1467"/>
      <c r="O43" s="1467"/>
      <c r="P43" s="1467"/>
      <c r="Q43" s="1467"/>
      <c r="R43" s="1467"/>
      <c r="S43" s="1467"/>
      <c r="T43" s="1467"/>
      <c r="U43" s="1467"/>
      <c r="V43" s="1467"/>
      <c r="W43" s="1467"/>
      <c r="X43" s="1467"/>
      <c r="Y43" s="1467"/>
      <c r="Z43" s="1467"/>
      <c r="AA43" s="1467"/>
      <c r="AB43" s="1467"/>
      <c r="AC43" s="1467"/>
      <c r="AD43" s="1467"/>
      <c r="AE43" s="1467"/>
      <c r="AF43" s="1467"/>
      <c r="AG43" s="1467"/>
      <c r="AH43" s="1467"/>
      <c r="AI43" s="1467"/>
      <c r="AJ43" s="1467"/>
      <c r="AK43" s="1467"/>
      <c r="AL43" s="1467"/>
      <c r="AM43" s="1467"/>
      <c r="AN43" s="1467"/>
      <c r="AO43" s="1467"/>
      <c r="AP43" s="1467"/>
      <c r="AQ43" s="1467"/>
      <c r="AR43" s="1467"/>
      <c r="AS43" s="1467"/>
      <c r="AT43" s="1467"/>
      <c r="AU43" s="1467"/>
      <c r="AV43" s="1467"/>
      <c r="AW43" s="1467"/>
      <c r="AX43" s="1467"/>
      <c r="AY43" s="1467"/>
      <c r="AZ43" s="1467"/>
      <c r="BA43" s="1467"/>
      <c r="BB43" s="1467"/>
      <c r="BC43" s="1467"/>
      <c r="BD43" s="1467"/>
      <c r="BE43" s="1467"/>
      <c r="BF43" s="1467"/>
      <c r="BG43" s="1467"/>
      <c r="BH43" s="1467"/>
      <c r="BI43" s="1467"/>
      <c r="BJ43" s="1467"/>
      <c r="BK43" s="1467"/>
      <c r="BL43" s="1467"/>
      <c r="BM43" s="1467"/>
      <c r="BN43" s="1467"/>
      <c r="BO43" s="1467"/>
      <c r="BP43" s="1467"/>
      <c r="BQ43" s="1467"/>
      <c r="BR43" s="1467"/>
      <c r="BS43" s="1467"/>
      <c r="BT43" s="1467"/>
      <c r="BU43" s="1467"/>
      <c r="BV43" s="1467"/>
      <c r="BW43" s="1467"/>
      <c r="BX43" s="1468"/>
      <c r="BY43" s="1462"/>
      <c r="BZ43" s="1462"/>
    </row>
    <row r="44" spans="2:78" ht="15.95" customHeight="1" x14ac:dyDescent="0.2">
      <c r="B44" s="1432" t="s">
        <v>26</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50"/>
      <c r="BY44" s="15">
        <v>0</v>
      </c>
      <c r="BZ44" s="15">
        <v>0</v>
      </c>
    </row>
    <row r="45" spans="2:78" ht="15.95" customHeight="1" x14ac:dyDescent="0.2">
      <c r="B45" s="1432" t="s">
        <v>27</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50"/>
      <c r="BY45" s="15">
        <v>0</v>
      </c>
      <c r="BZ45" s="15">
        <v>0</v>
      </c>
    </row>
    <row r="46" spans="2:78" ht="15.95" customHeight="1" x14ac:dyDescent="0.2">
      <c r="B46" s="1416" t="s">
        <v>103</v>
      </c>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50"/>
      <c r="BY46" s="15">
        <v>0</v>
      </c>
      <c r="BZ46" s="15">
        <v>0</v>
      </c>
    </row>
    <row r="47" spans="2:78" ht="15.95" customHeight="1" x14ac:dyDescent="0.2">
      <c r="B47" s="1432" t="s">
        <v>28</v>
      </c>
      <c r="C47" s="1417"/>
      <c r="D47" s="1417"/>
      <c r="E47" s="1417"/>
      <c r="F47" s="1417"/>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50"/>
      <c r="BY47" s="15">
        <f>(BY44+BY45)-BY46</f>
        <v>0</v>
      </c>
      <c r="BZ47" s="15">
        <f>(BZ44+BZ45)-BZ46</f>
        <v>0</v>
      </c>
    </row>
    <row r="48" spans="2:78" ht="15.95" customHeight="1" x14ac:dyDescent="0.2">
      <c r="B48" s="1432" t="s">
        <v>29</v>
      </c>
      <c r="C48" s="1417"/>
      <c r="D48" s="1417"/>
      <c r="E48" s="1417"/>
      <c r="F48" s="1417"/>
      <c r="G48" s="1417"/>
      <c r="H48" s="1417"/>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c r="AK48" s="1417"/>
      <c r="AL48" s="1417"/>
      <c r="AM48" s="1417"/>
      <c r="AN48" s="1417"/>
      <c r="AO48" s="1417"/>
      <c r="AP48" s="1417"/>
      <c r="AQ48" s="1417"/>
      <c r="AR48" s="1417"/>
      <c r="AS48" s="1417"/>
      <c r="AT48" s="1417"/>
      <c r="AU48" s="1417"/>
      <c r="AV48" s="1417"/>
      <c r="AW48" s="1417"/>
      <c r="AX48" s="1417"/>
      <c r="AY48" s="1417"/>
      <c r="AZ48" s="1417"/>
      <c r="BA48" s="1417"/>
      <c r="BB48" s="1417"/>
      <c r="BC48" s="1417"/>
      <c r="BD48" s="1417"/>
      <c r="BE48" s="1417"/>
      <c r="BF48" s="1417"/>
      <c r="BG48" s="1417"/>
      <c r="BH48" s="1417"/>
      <c r="BI48" s="1417"/>
      <c r="BJ48" s="1417"/>
      <c r="BK48" s="1417"/>
      <c r="BL48" s="1417"/>
      <c r="BM48" s="1417"/>
      <c r="BN48" s="1417"/>
      <c r="BO48" s="1417"/>
      <c r="BP48" s="1417"/>
      <c r="BQ48" s="1417"/>
      <c r="BR48" s="1417"/>
      <c r="BS48" s="1417"/>
      <c r="BT48" s="1417"/>
      <c r="BU48" s="1417"/>
      <c r="BV48" s="1417"/>
      <c r="BW48" s="1417"/>
      <c r="BX48" s="1450"/>
      <c r="BY48" s="14">
        <v>1</v>
      </c>
      <c r="BZ48" s="14">
        <v>1</v>
      </c>
    </row>
    <row r="49" spans="2:78" ht="15.95" customHeight="1" x14ac:dyDescent="0.2">
      <c r="B49" s="1463" t="s">
        <v>70</v>
      </c>
      <c r="C49" s="1464"/>
      <c r="D49" s="1464"/>
      <c r="E49" s="1464"/>
      <c r="F49" s="1464"/>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464"/>
      <c r="AM49" s="1464"/>
      <c r="AN49" s="1464"/>
      <c r="AO49" s="1464"/>
      <c r="AP49" s="1464"/>
      <c r="AQ49" s="1464"/>
      <c r="AR49" s="1464"/>
      <c r="AS49" s="1464"/>
      <c r="AT49" s="1464"/>
      <c r="AU49" s="1464"/>
      <c r="AV49" s="1464"/>
      <c r="AW49" s="1464"/>
      <c r="AX49" s="1464"/>
      <c r="AY49" s="1464"/>
      <c r="AZ49" s="1464"/>
      <c r="BA49" s="1464"/>
      <c r="BB49" s="1464"/>
      <c r="BC49" s="1464"/>
      <c r="BD49" s="1464"/>
      <c r="BE49" s="1464"/>
      <c r="BF49" s="1464"/>
      <c r="BG49" s="1464"/>
      <c r="BH49" s="1464"/>
      <c r="BI49" s="1464"/>
      <c r="BJ49" s="1464"/>
      <c r="BK49" s="1464"/>
      <c r="BL49" s="1464"/>
      <c r="BM49" s="1464"/>
      <c r="BN49" s="1464"/>
      <c r="BO49" s="1464"/>
      <c r="BP49" s="1464"/>
      <c r="BQ49" s="1464"/>
      <c r="BR49" s="1464"/>
      <c r="BS49" s="1464"/>
      <c r="BT49" s="1464"/>
      <c r="BU49" s="1464"/>
      <c r="BV49" s="1464"/>
      <c r="BW49" s="1464"/>
      <c r="BX49" s="1465"/>
      <c r="BY49" s="8">
        <f>BY47*BY48</f>
        <v>0</v>
      </c>
      <c r="BZ49" s="8">
        <f>BZ47*BZ48</f>
        <v>0</v>
      </c>
    </row>
    <row r="50" spans="2:78" ht="12" customHeight="1" x14ac:dyDescent="0.2">
      <c r="B50" s="1469"/>
      <c r="C50" s="1469"/>
      <c r="D50" s="1469"/>
      <c r="E50" s="1469"/>
      <c r="F50" s="1469"/>
      <c r="G50" s="1469"/>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469"/>
      <c r="AM50" s="1469"/>
      <c r="AN50" s="1469"/>
      <c r="AO50" s="1469"/>
      <c r="AP50" s="1469"/>
      <c r="AQ50" s="1469"/>
      <c r="AR50" s="1469"/>
      <c r="AS50" s="1469"/>
      <c r="AT50" s="1469"/>
      <c r="AU50" s="1469"/>
      <c r="AV50" s="1469"/>
      <c r="AW50" s="1469"/>
      <c r="AX50" s="1469"/>
      <c r="AY50" s="1469"/>
      <c r="AZ50" s="1469"/>
      <c r="BA50" s="1469"/>
      <c r="BB50" s="1469"/>
      <c r="BC50" s="1469"/>
      <c r="BD50" s="1469"/>
      <c r="BE50" s="1469"/>
      <c r="BF50" s="1469"/>
      <c r="BG50" s="1469"/>
      <c r="BH50" s="1469"/>
      <c r="BI50" s="1469"/>
      <c r="BJ50" s="1469"/>
      <c r="BK50" s="1469"/>
      <c r="BL50" s="1469"/>
      <c r="BM50" s="1469"/>
      <c r="BN50" s="1469"/>
      <c r="BO50" s="1469"/>
      <c r="BP50" s="1469"/>
      <c r="BQ50" s="1469"/>
      <c r="BR50" s="1469"/>
      <c r="BS50" s="1469"/>
      <c r="BT50" s="1469"/>
      <c r="BU50" s="1469"/>
      <c r="BV50" s="1469"/>
      <c r="BW50" s="1469"/>
      <c r="BX50" s="1469"/>
      <c r="BY50" s="11"/>
      <c r="BZ50" s="11"/>
    </row>
    <row r="51" spans="2:78" ht="14.1" customHeight="1" x14ac:dyDescent="0.2">
      <c r="B51" s="1452" t="s">
        <v>69</v>
      </c>
      <c r="C51" s="1453"/>
      <c r="D51" s="1453"/>
      <c r="E51" s="1453"/>
      <c r="F51" s="1453"/>
      <c r="G51" s="1453"/>
      <c r="H51" s="1453"/>
      <c r="I51" s="1453"/>
      <c r="J51" s="1453"/>
      <c r="K51" s="1453"/>
      <c r="L51" s="1453"/>
      <c r="M51" s="1453"/>
      <c r="N51" s="1453"/>
      <c r="O51" s="1453"/>
      <c r="P51" s="1453"/>
      <c r="Q51" s="1453"/>
      <c r="R51" s="1453"/>
      <c r="S51" s="1453"/>
      <c r="T51" s="1453"/>
      <c r="U51" s="1453"/>
      <c r="V51" s="1453"/>
      <c r="W51" s="1453"/>
      <c r="X51" s="1453"/>
      <c r="Y51" s="1453"/>
      <c r="Z51" s="1453"/>
      <c r="AA51" s="1453"/>
      <c r="AB51" s="1453"/>
      <c r="AC51" s="1453"/>
      <c r="AD51" s="1453"/>
      <c r="AE51" s="1453"/>
      <c r="AF51" s="1453"/>
      <c r="AG51" s="1453"/>
      <c r="AH51" s="1453"/>
      <c r="AI51" s="1453"/>
      <c r="AJ51" s="1453"/>
      <c r="AK51" s="1453"/>
      <c r="AL51" s="1453"/>
      <c r="AM51" s="1453"/>
      <c r="AN51" s="1453"/>
      <c r="AO51" s="1453"/>
      <c r="AP51" s="1453"/>
      <c r="AQ51" s="1453"/>
      <c r="AR51" s="1453"/>
      <c r="AS51" s="1453"/>
      <c r="AT51" s="1453"/>
      <c r="AU51" s="1453"/>
      <c r="AV51" s="1453"/>
      <c r="AW51" s="1453"/>
      <c r="AX51" s="1453"/>
      <c r="AY51" s="1453"/>
      <c r="AZ51" s="1453"/>
      <c r="BA51" s="1453"/>
      <c r="BB51" s="1453"/>
      <c r="BC51" s="1453"/>
      <c r="BD51" s="1453"/>
      <c r="BE51" s="1453"/>
      <c r="BF51" s="1453"/>
      <c r="BG51" s="1453"/>
      <c r="BH51" s="1453"/>
      <c r="BI51" s="1453"/>
      <c r="BJ51" s="1453"/>
      <c r="BK51" s="1453"/>
      <c r="BL51" s="1453"/>
      <c r="BM51" s="1453"/>
      <c r="BN51" s="1453"/>
      <c r="BO51" s="1453"/>
      <c r="BP51" s="1453"/>
      <c r="BQ51" s="1453"/>
      <c r="BR51" s="1453"/>
      <c r="BS51" s="1453"/>
      <c r="BT51" s="1453"/>
      <c r="BU51" s="1453"/>
      <c r="BV51" s="1453"/>
      <c r="BW51" s="1453"/>
      <c r="BX51" s="1454"/>
      <c r="BY51" s="1461">
        <f ca="1">BY7</f>
        <v>2022</v>
      </c>
      <c r="BZ51" s="1461">
        <f ca="1">BZ7</f>
        <v>2023</v>
      </c>
    </row>
    <row r="52" spans="2:78" ht="14.1" customHeight="1" x14ac:dyDescent="0.2">
      <c r="B52" s="1466"/>
      <c r="C52" s="1467"/>
      <c r="D52" s="1467"/>
      <c r="E52" s="1467"/>
      <c r="F52" s="1467"/>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1467"/>
      <c r="AM52" s="1467"/>
      <c r="AN52" s="1467"/>
      <c r="AO52" s="1467"/>
      <c r="AP52" s="1467"/>
      <c r="AQ52" s="1467"/>
      <c r="AR52" s="1467"/>
      <c r="AS52" s="1467"/>
      <c r="AT52" s="1467"/>
      <c r="AU52" s="1467"/>
      <c r="AV52" s="1467"/>
      <c r="AW52" s="1467"/>
      <c r="AX52" s="1467"/>
      <c r="AY52" s="1467"/>
      <c r="AZ52" s="1467"/>
      <c r="BA52" s="1467"/>
      <c r="BB52" s="1467"/>
      <c r="BC52" s="1467"/>
      <c r="BD52" s="1467"/>
      <c r="BE52" s="1467"/>
      <c r="BF52" s="1467"/>
      <c r="BG52" s="1467"/>
      <c r="BH52" s="1467"/>
      <c r="BI52" s="1467"/>
      <c r="BJ52" s="1467"/>
      <c r="BK52" s="1467"/>
      <c r="BL52" s="1467"/>
      <c r="BM52" s="1467"/>
      <c r="BN52" s="1467"/>
      <c r="BO52" s="1467"/>
      <c r="BP52" s="1467"/>
      <c r="BQ52" s="1467"/>
      <c r="BR52" s="1467"/>
      <c r="BS52" s="1467"/>
      <c r="BT52" s="1467"/>
      <c r="BU52" s="1467"/>
      <c r="BV52" s="1467"/>
      <c r="BW52" s="1467"/>
      <c r="BX52" s="1468"/>
      <c r="BY52" s="1462"/>
      <c r="BZ52" s="1462"/>
    </row>
    <row r="53" spans="2:78" ht="15.95" customHeight="1" x14ac:dyDescent="0.2">
      <c r="B53" s="1432" t="s">
        <v>26</v>
      </c>
      <c r="C53" s="1417"/>
      <c r="D53" s="1417"/>
      <c r="E53" s="1417"/>
      <c r="F53" s="1417"/>
      <c r="G53" s="1417"/>
      <c r="H53" s="1417"/>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c r="AJ53" s="1417"/>
      <c r="AK53" s="1417"/>
      <c r="AL53" s="1417"/>
      <c r="AM53" s="1417"/>
      <c r="AN53" s="1417"/>
      <c r="AO53" s="1417"/>
      <c r="AP53" s="1417"/>
      <c r="AQ53" s="1417"/>
      <c r="AR53" s="1417"/>
      <c r="AS53" s="1417"/>
      <c r="AT53" s="1417"/>
      <c r="AU53" s="1417"/>
      <c r="AV53" s="1417"/>
      <c r="AW53" s="1417"/>
      <c r="AX53" s="1417"/>
      <c r="AY53" s="1417"/>
      <c r="AZ53" s="1417"/>
      <c r="BA53" s="1417"/>
      <c r="BB53" s="1417"/>
      <c r="BC53" s="1417"/>
      <c r="BD53" s="1417"/>
      <c r="BE53" s="1417"/>
      <c r="BF53" s="1417"/>
      <c r="BG53" s="1417"/>
      <c r="BH53" s="1417"/>
      <c r="BI53" s="1417"/>
      <c r="BJ53" s="1417"/>
      <c r="BK53" s="1417"/>
      <c r="BL53" s="1417"/>
      <c r="BM53" s="1417"/>
      <c r="BN53" s="1417"/>
      <c r="BO53" s="1417"/>
      <c r="BP53" s="1417"/>
      <c r="BQ53" s="1417"/>
      <c r="BR53" s="1417"/>
      <c r="BS53" s="1417"/>
      <c r="BT53" s="1417"/>
      <c r="BU53" s="1417"/>
      <c r="BV53" s="1417"/>
      <c r="BW53" s="1417"/>
      <c r="BX53" s="1450"/>
      <c r="BY53" s="15"/>
      <c r="BZ53" s="15"/>
    </row>
    <row r="54" spans="2:78" ht="15.95" customHeight="1" x14ac:dyDescent="0.2">
      <c r="B54" s="1432" t="s">
        <v>27</v>
      </c>
      <c r="C54" s="1417"/>
      <c r="D54" s="1417"/>
      <c r="E54" s="1417"/>
      <c r="F54" s="1417"/>
      <c r="G54" s="1417"/>
      <c r="H54" s="1417"/>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c r="AJ54" s="1417"/>
      <c r="AK54" s="1417"/>
      <c r="AL54" s="1417"/>
      <c r="AM54" s="1417"/>
      <c r="AN54" s="1417"/>
      <c r="AO54" s="1417"/>
      <c r="AP54" s="1417"/>
      <c r="AQ54" s="1417"/>
      <c r="AR54" s="1417"/>
      <c r="AS54" s="1417"/>
      <c r="AT54" s="1417"/>
      <c r="AU54" s="1417"/>
      <c r="AV54" s="1417"/>
      <c r="AW54" s="1417"/>
      <c r="AX54" s="1417"/>
      <c r="AY54" s="1417"/>
      <c r="AZ54" s="1417"/>
      <c r="BA54" s="1417"/>
      <c r="BB54" s="1417"/>
      <c r="BC54" s="1417"/>
      <c r="BD54" s="1417"/>
      <c r="BE54" s="1417"/>
      <c r="BF54" s="1417"/>
      <c r="BG54" s="1417"/>
      <c r="BH54" s="1417"/>
      <c r="BI54" s="1417"/>
      <c r="BJ54" s="1417"/>
      <c r="BK54" s="1417"/>
      <c r="BL54" s="1417"/>
      <c r="BM54" s="1417"/>
      <c r="BN54" s="1417"/>
      <c r="BO54" s="1417"/>
      <c r="BP54" s="1417"/>
      <c r="BQ54" s="1417"/>
      <c r="BR54" s="1417"/>
      <c r="BS54" s="1417"/>
      <c r="BT54" s="1417"/>
      <c r="BU54" s="1417"/>
      <c r="BV54" s="1417"/>
      <c r="BW54" s="1417"/>
      <c r="BX54" s="1450"/>
      <c r="BY54" s="15">
        <v>0</v>
      </c>
      <c r="BZ54" s="15">
        <v>0</v>
      </c>
    </row>
    <row r="55" spans="2:78" ht="15.95" customHeight="1" x14ac:dyDescent="0.2">
      <c r="B55" s="1416" t="s">
        <v>104</v>
      </c>
      <c r="C55" s="1417"/>
      <c r="D55" s="1417"/>
      <c r="E55" s="1417"/>
      <c r="F55" s="1417"/>
      <c r="G55" s="1417"/>
      <c r="H55" s="1417"/>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c r="AJ55" s="1417"/>
      <c r="AK55" s="1417"/>
      <c r="AL55" s="1417"/>
      <c r="AM55" s="1417"/>
      <c r="AN55" s="1417"/>
      <c r="AO55" s="1417"/>
      <c r="AP55" s="1417"/>
      <c r="AQ55" s="1417"/>
      <c r="AR55" s="1417"/>
      <c r="AS55" s="1417"/>
      <c r="AT55" s="1417"/>
      <c r="AU55" s="1417"/>
      <c r="AV55" s="1417"/>
      <c r="AW55" s="1417"/>
      <c r="AX55" s="1417"/>
      <c r="AY55" s="1417"/>
      <c r="AZ55" s="1417"/>
      <c r="BA55" s="1417"/>
      <c r="BB55" s="1417"/>
      <c r="BC55" s="1417"/>
      <c r="BD55" s="1417"/>
      <c r="BE55" s="1417"/>
      <c r="BF55" s="1417"/>
      <c r="BG55" s="1417"/>
      <c r="BH55" s="1417"/>
      <c r="BI55" s="1417"/>
      <c r="BJ55" s="1417"/>
      <c r="BK55" s="1417"/>
      <c r="BL55" s="1417"/>
      <c r="BM55" s="1417"/>
      <c r="BN55" s="1417"/>
      <c r="BO55" s="1417"/>
      <c r="BP55" s="1417"/>
      <c r="BQ55" s="1417"/>
      <c r="BR55" s="1417"/>
      <c r="BS55" s="1417"/>
      <c r="BT55" s="1417"/>
      <c r="BU55" s="1417"/>
      <c r="BV55" s="1417"/>
      <c r="BW55" s="1417"/>
      <c r="BX55" s="1450"/>
      <c r="BY55" s="15">
        <v>0</v>
      </c>
      <c r="BZ55" s="15">
        <v>0</v>
      </c>
    </row>
    <row r="56" spans="2:78" ht="15.95" customHeight="1" x14ac:dyDescent="0.2">
      <c r="B56" s="1432" t="s">
        <v>28</v>
      </c>
      <c r="C56" s="1417"/>
      <c r="D56" s="1417"/>
      <c r="E56" s="1417"/>
      <c r="F56" s="1417"/>
      <c r="G56" s="1417"/>
      <c r="H56" s="1417"/>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c r="AJ56" s="1417"/>
      <c r="AK56" s="1417"/>
      <c r="AL56" s="1417"/>
      <c r="AM56" s="1417"/>
      <c r="AN56" s="1417"/>
      <c r="AO56" s="1417"/>
      <c r="AP56" s="1417"/>
      <c r="AQ56" s="1417"/>
      <c r="AR56" s="1417"/>
      <c r="AS56" s="1417"/>
      <c r="AT56" s="1417"/>
      <c r="AU56" s="1417"/>
      <c r="AV56" s="1417"/>
      <c r="AW56" s="1417"/>
      <c r="AX56" s="1417"/>
      <c r="AY56" s="1417"/>
      <c r="AZ56" s="1417"/>
      <c r="BA56" s="1417"/>
      <c r="BB56" s="1417"/>
      <c r="BC56" s="1417"/>
      <c r="BD56" s="1417"/>
      <c r="BE56" s="1417"/>
      <c r="BF56" s="1417"/>
      <c r="BG56" s="1417"/>
      <c r="BH56" s="1417"/>
      <c r="BI56" s="1417"/>
      <c r="BJ56" s="1417"/>
      <c r="BK56" s="1417"/>
      <c r="BL56" s="1417"/>
      <c r="BM56" s="1417"/>
      <c r="BN56" s="1417"/>
      <c r="BO56" s="1417"/>
      <c r="BP56" s="1417"/>
      <c r="BQ56" s="1417"/>
      <c r="BR56" s="1417"/>
      <c r="BS56" s="1417"/>
      <c r="BT56" s="1417"/>
      <c r="BU56" s="1417"/>
      <c r="BV56" s="1417"/>
      <c r="BW56" s="1417"/>
      <c r="BX56" s="1450"/>
      <c r="BY56" s="15">
        <f>(BY53+BY54)-BY55</f>
        <v>0</v>
      </c>
      <c r="BZ56" s="15">
        <f>(BZ53+BZ54)-BZ55</f>
        <v>0</v>
      </c>
    </row>
    <row r="57" spans="2:78" ht="15.95" customHeight="1" x14ac:dyDescent="0.2">
      <c r="B57" s="1432" t="s">
        <v>29</v>
      </c>
      <c r="C57" s="1417"/>
      <c r="D57" s="1417"/>
      <c r="E57" s="1417"/>
      <c r="F57" s="1417"/>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50"/>
      <c r="BY57" s="14">
        <v>0.5</v>
      </c>
      <c r="BZ57" s="14">
        <v>0.5</v>
      </c>
    </row>
    <row r="58" spans="2:78" ht="15.95" customHeight="1" x14ac:dyDescent="0.2">
      <c r="B58" s="1463" t="s">
        <v>68</v>
      </c>
      <c r="C58" s="1464"/>
      <c r="D58" s="1464"/>
      <c r="E58" s="1464"/>
      <c r="F58" s="146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M58" s="1464"/>
      <c r="AN58" s="1464"/>
      <c r="AO58" s="1464"/>
      <c r="AP58" s="1464"/>
      <c r="AQ58" s="1464"/>
      <c r="AR58" s="1464"/>
      <c r="AS58" s="1464"/>
      <c r="AT58" s="1464"/>
      <c r="AU58" s="1464"/>
      <c r="AV58" s="1464"/>
      <c r="AW58" s="1464"/>
      <c r="AX58" s="1464"/>
      <c r="AY58" s="1464"/>
      <c r="AZ58" s="1464"/>
      <c r="BA58" s="1464"/>
      <c r="BB58" s="1464"/>
      <c r="BC58" s="1464"/>
      <c r="BD58" s="1464"/>
      <c r="BE58" s="1464"/>
      <c r="BF58" s="1464"/>
      <c r="BG58" s="1464"/>
      <c r="BH58" s="1464"/>
      <c r="BI58" s="1464"/>
      <c r="BJ58" s="1464"/>
      <c r="BK58" s="1464"/>
      <c r="BL58" s="1464"/>
      <c r="BM58" s="1464"/>
      <c r="BN58" s="1464"/>
      <c r="BO58" s="1464"/>
      <c r="BP58" s="1464"/>
      <c r="BQ58" s="1464"/>
      <c r="BR58" s="1464"/>
      <c r="BS58" s="1464"/>
      <c r="BT58" s="1464"/>
      <c r="BU58" s="1464"/>
      <c r="BV58" s="1464"/>
      <c r="BW58" s="1464"/>
      <c r="BX58" s="1465"/>
      <c r="BY58" s="8">
        <f>BY56*BY57</f>
        <v>0</v>
      </c>
      <c r="BZ58" s="8">
        <f>BZ56*BZ57</f>
        <v>0</v>
      </c>
    </row>
    <row r="59" spans="2:78" ht="15.95" customHeight="1" x14ac:dyDescent="0.2">
      <c r="B59" s="1460"/>
      <c r="C59" s="1460"/>
      <c r="D59" s="1460"/>
      <c r="E59" s="1460"/>
      <c r="F59" s="1460"/>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460"/>
      <c r="AM59" s="1460"/>
      <c r="AN59" s="1460"/>
      <c r="AO59" s="1460"/>
      <c r="AP59" s="1460"/>
      <c r="AQ59" s="1460"/>
      <c r="AR59" s="1460"/>
      <c r="AS59" s="1460"/>
      <c r="AT59" s="1460"/>
      <c r="AU59" s="1460"/>
      <c r="AV59" s="1460"/>
      <c r="AW59" s="1460"/>
      <c r="AX59" s="1460"/>
      <c r="AY59" s="1460"/>
      <c r="AZ59" s="1460"/>
      <c r="BA59" s="1460"/>
      <c r="BB59" s="1460"/>
      <c r="BC59" s="1460"/>
      <c r="BD59" s="1460"/>
      <c r="BE59" s="1460"/>
      <c r="BF59" s="1460"/>
      <c r="BG59" s="1460"/>
      <c r="BH59" s="1460"/>
      <c r="BI59" s="1460"/>
      <c r="BJ59" s="1460"/>
      <c r="BK59" s="1460"/>
      <c r="BL59" s="1460"/>
      <c r="BM59" s="1460"/>
      <c r="BN59" s="1460"/>
      <c r="BO59" s="1460"/>
      <c r="BP59" s="1460"/>
      <c r="BQ59" s="1460"/>
      <c r="BR59" s="1460"/>
      <c r="BS59" s="1460"/>
      <c r="BT59" s="1460"/>
      <c r="BU59" s="1460"/>
      <c r="BV59" s="1460"/>
      <c r="BW59" s="1460"/>
      <c r="BX59" s="1460"/>
      <c r="BY59" s="11"/>
      <c r="BZ59" s="11"/>
    </row>
    <row r="60" spans="2:78" ht="15.95" customHeight="1" x14ac:dyDescent="0.2">
      <c r="B60" s="1457" t="s">
        <v>67</v>
      </c>
      <c r="C60" s="1458"/>
      <c r="D60" s="1458"/>
      <c r="E60" s="1458"/>
      <c r="F60" s="1458"/>
      <c r="G60" s="1458"/>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458"/>
      <c r="AM60" s="1458"/>
      <c r="AN60" s="1458"/>
      <c r="AO60" s="1458"/>
      <c r="AP60" s="1458"/>
      <c r="AQ60" s="1458"/>
      <c r="AR60" s="1458"/>
      <c r="AS60" s="1458"/>
      <c r="AT60" s="1458"/>
      <c r="AU60" s="1458"/>
      <c r="AV60" s="1458"/>
      <c r="AW60" s="1458"/>
      <c r="AX60" s="1458"/>
      <c r="AY60" s="1458"/>
      <c r="AZ60" s="1458"/>
      <c r="BA60" s="1458"/>
      <c r="BB60" s="1458"/>
      <c r="BC60" s="1458"/>
      <c r="BD60" s="1458"/>
      <c r="BE60" s="1458"/>
      <c r="BF60" s="1458"/>
      <c r="BG60" s="1458"/>
      <c r="BH60" s="1458"/>
      <c r="BI60" s="1458"/>
      <c r="BJ60" s="1458"/>
      <c r="BK60" s="1458"/>
      <c r="BL60" s="1458"/>
      <c r="BM60" s="1458"/>
      <c r="BN60" s="1458"/>
      <c r="BO60" s="1458"/>
      <c r="BP60" s="1458"/>
      <c r="BQ60" s="1458"/>
      <c r="BR60" s="1458"/>
      <c r="BS60" s="1458"/>
      <c r="BT60" s="1458"/>
      <c r="BU60" s="1458"/>
      <c r="BV60" s="1458"/>
      <c r="BW60" s="1458"/>
      <c r="BX60" s="1459"/>
      <c r="BY60" s="13">
        <f ca="1">BY7</f>
        <v>2022</v>
      </c>
      <c r="BZ60" s="13">
        <f ca="1">BZ7</f>
        <v>2023</v>
      </c>
    </row>
    <row r="61" spans="2:78" ht="15.95" customHeight="1" x14ac:dyDescent="0.2">
      <c r="B61" s="1432" t="s">
        <v>30</v>
      </c>
      <c r="C61" s="1417"/>
      <c r="D61" s="1417"/>
      <c r="E61" s="1417"/>
      <c r="F61" s="1417"/>
      <c r="G61" s="1417"/>
      <c r="H61" s="1417"/>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c r="AJ61" s="1417"/>
      <c r="AK61" s="1417"/>
      <c r="AL61" s="1417"/>
      <c r="AM61" s="1417"/>
      <c r="AN61" s="1417"/>
      <c r="AO61" s="1417"/>
      <c r="AP61" s="1417"/>
      <c r="AQ61" s="1417"/>
      <c r="AR61" s="1417"/>
      <c r="AS61" s="1417"/>
      <c r="AT61" s="1417"/>
      <c r="AU61" s="1417"/>
      <c r="AV61" s="1417"/>
      <c r="AW61" s="1417"/>
      <c r="AX61" s="1417"/>
      <c r="AY61" s="1417"/>
      <c r="AZ61" s="1417"/>
      <c r="BA61" s="1417"/>
      <c r="BB61" s="1417"/>
      <c r="BC61" s="1417"/>
      <c r="BD61" s="1417"/>
      <c r="BE61" s="1417"/>
      <c r="BF61" s="1417"/>
      <c r="BG61" s="1417"/>
      <c r="BH61" s="1417"/>
      <c r="BI61" s="1417"/>
      <c r="BJ61" s="1417"/>
      <c r="BK61" s="1417"/>
      <c r="BL61" s="1417"/>
      <c r="BM61" s="1417"/>
      <c r="BN61" s="1417"/>
      <c r="BO61" s="1417"/>
      <c r="BP61" s="1417"/>
      <c r="BQ61" s="1417"/>
      <c r="BR61" s="1417"/>
      <c r="BS61" s="1417"/>
      <c r="BT61" s="1417"/>
      <c r="BU61" s="1417"/>
      <c r="BV61" s="1417"/>
      <c r="BW61" s="1417"/>
      <c r="BX61" s="1450"/>
      <c r="BY61" s="15">
        <f>BY29</f>
        <v>0</v>
      </c>
      <c r="BZ61" s="15">
        <f>BZ29</f>
        <v>0</v>
      </c>
    </row>
    <row r="62" spans="2:78" ht="15.95" customHeight="1" x14ac:dyDescent="0.2">
      <c r="B62" s="1432" t="s">
        <v>38</v>
      </c>
      <c r="C62" s="1417"/>
      <c r="D62" s="1417"/>
      <c r="E62" s="1417"/>
      <c r="F62" s="1417"/>
      <c r="G62" s="1417"/>
      <c r="H62" s="1417"/>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c r="AK62" s="1417"/>
      <c r="AL62" s="1417"/>
      <c r="AM62" s="1417"/>
      <c r="AN62" s="1417"/>
      <c r="AO62" s="1417"/>
      <c r="AP62" s="1417"/>
      <c r="AQ62" s="1417"/>
      <c r="AR62" s="1417"/>
      <c r="AS62" s="1417"/>
      <c r="AT62" s="1417"/>
      <c r="AU62" s="1417"/>
      <c r="AV62" s="1417"/>
      <c r="AW62" s="1417"/>
      <c r="AX62" s="1417"/>
      <c r="AY62" s="1417"/>
      <c r="AZ62" s="1417"/>
      <c r="BA62" s="1417"/>
      <c r="BB62" s="1417"/>
      <c r="BC62" s="1417"/>
      <c r="BD62" s="1417"/>
      <c r="BE62" s="1417"/>
      <c r="BF62" s="1417"/>
      <c r="BG62" s="1417"/>
      <c r="BH62" s="1417"/>
      <c r="BI62" s="1417"/>
      <c r="BJ62" s="1417"/>
      <c r="BK62" s="1417"/>
      <c r="BL62" s="1417"/>
      <c r="BM62" s="1417"/>
      <c r="BN62" s="1417"/>
      <c r="BO62" s="1417"/>
      <c r="BP62" s="1417"/>
      <c r="BQ62" s="1417"/>
      <c r="BR62" s="1417"/>
      <c r="BS62" s="1417"/>
      <c r="BT62" s="1417"/>
      <c r="BU62" s="1417"/>
      <c r="BV62" s="1417"/>
      <c r="BW62" s="1417"/>
      <c r="BX62" s="1450"/>
      <c r="BY62" s="15">
        <f>BY40</f>
        <v>0</v>
      </c>
      <c r="BZ62" s="15">
        <f>BZ40</f>
        <v>0</v>
      </c>
    </row>
    <row r="63" spans="2:78" ht="15.95" customHeight="1" x14ac:dyDescent="0.2">
      <c r="B63" s="1432" t="s">
        <v>39</v>
      </c>
      <c r="C63" s="1417"/>
      <c r="D63" s="1417"/>
      <c r="E63" s="1417"/>
      <c r="F63" s="1417"/>
      <c r="G63" s="1417"/>
      <c r="H63" s="1417"/>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c r="AK63" s="1417"/>
      <c r="AL63" s="1417"/>
      <c r="AM63" s="1417"/>
      <c r="AN63" s="1417"/>
      <c r="AO63" s="1417"/>
      <c r="AP63" s="1417"/>
      <c r="AQ63" s="1417"/>
      <c r="AR63" s="1417"/>
      <c r="AS63" s="1417"/>
      <c r="AT63" s="1417"/>
      <c r="AU63" s="1417"/>
      <c r="AV63" s="1417"/>
      <c r="AW63" s="1417"/>
      <c r="AX63" s="1417"/>
      <c r="AY63" s="1417"/>
      <c r="AZ63" s="1417"/>
      <c r="BA63" s="1417"/>
      <c r="BB63" s="1417"/>
      <c r="BC63" s="1417"/>
      <c r="BD63" s="1417"/>
      <c r="BE63" s="1417"/>
      <c r="BF63" s="1417"/>
      <c r="BG63" s="1417"/>
      <c r="BH63" s="1417"/>
      <c r="BI63" s="1417"/>
      <c r="BJ63" s="1417"/>
      <c r="BK63" s="1417"/>
      <c r="BL63" s="1417"/>
      <c r="BM63" s="1417"/>
      <c r="BN63" s="1417"/>
      <c r="BO63" s="1417"/>
      <c r="BP63" s="1417"/>
      <c r="BQ63" s="1417"/>
      <c r="BR63" s="1417"/>
      <c r="BS63" s="1417"/>
      <c r="BT63" s="1417"/>
      <c r="BU63" s="1417"/>
      <c r="BV63" s="1417"/>
      <c r="BW63" s="1417"/>
      <c r="BX63" s="1450"/>
      <c r="BY63" s="15">
        <f>BY49</f>
        <v>0</v>
      </c>
      <c r="BZ63" s="15">
        <f>BZ49</f>
        <v>0</v>
      </c>
    </row>
    <row r="64" spans="2:78" ht="15.95" customHeight="1" x14ac:dyDescent="0.2">
      <c r="B64" s="1432" t="s">
        <v>40</v>
      </c>
      <c r="C64" s="1417"/>
      <c r="D64" s="1417"/>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50"/>
      <c r="BY64" s="15">
        <f>BY58</f>
        <v>0</v>
      </c>
      <c r="BZ64" s="15">
        <f>BZ58</f>
        <v>0</v>
      </c>
    </row>
    <row r="65" spans="2:78" ht="15.95" customHeight="1" thickBot="1" x14ac:dyDescent="0.25">
      <c r="B65" s="1432" t="s">
        <v>61</v>
      </c>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50"/>
      <c r="BY65" s="16">
        <f>SUM(BY61:BY64)</f>
        <v>0</v>
      </c>
      <c r="BZ65" s="16">
        <f>SUM(BZ61:BZ64)</f>
        <v>0</v>
      </c>
    </row>
    <row r="66" spans="2:78" ht="15.95" customHeight="1" x14ac:dyDescent="0.2">
      <c r="B66" s="1476" t="s">
        <v>31</v>
      </c>
      <c r="C66" s="1477"/>
      <c r="D66" s="1477"/>
      <c r="E66" s="1477"/>
      <c r="F66" s="1477"/>
      <c r="G66" s="1477"/>
      <c r="H66" s="1477"/>
      <c r="I66" s="1477"/>
      <c r="J66" s="1477"/>
      <c r="K66" s="1477"/>
      <c r="L66" s="1477"/>
      <c r="M66" s="1477"/>
      <c r="N66" s="1477"/>
      <c r="O66" s="1477"/>
      <c r="P66" s="1477"/>
      <c r="Q66" s="1477"/>
      <c r="R66" s="1477"/>
      <c r="S66" s="1477"/>
      <c r="T66" s="1477"/>
      <c r="U66" s="1477"/>
      <c r="V66" s="1477"/>
      <c r="W66" s="1477"/>
      <c r="X66" s="1477"/>
      <c r="Y66" s="1477"/>
      <c r="Z66" s="1477"/>
      <c r="AA66" s="1477"/>
      <c r="AB66" s="1477"/>
      <c r="AC66" s="1477"/>
      <c r="AD66" s="1477"/>
      <c r="AE66" s="1477"/>
      <c r="AF66" s="1477"/>
      <c r="AG66" s="1477"/>
      <c r="AH66" s="1477"/>
      <c r="AI66" s="1477"/>
      <c r="AJ66" s="1477"/>
      <c r="AK66" s="1477"/>
      <c r="AL66" s="1477"/>
      <c r="AM66" s="1477"/>
      <c r="AN66" s="1477"/>
      <c r="AO66" s="1477"/>
      <c r="AP66" s="1477"/>
      <c r="AQ66" s="1477"/>
      <c r="AR66" s="1477"/>
      <c r="AS66" s="1477"/>
      <c r="AT66" s="1477"/>
      <c r="AU66" s="1477"/>
      <c r="AV66" s="1477"/>
      <c r="AW66" s="1477"/>
      <c r="AX66" s="1477"/>
      <c r="AY66" s="1477"/>
      <c r="AZ66" s="1477"/>
      <c r="BA66" s="1477"/>
      <c r="BB66" s="1477"/>
      <c r="BC66" s="1477"/>
      <c r="BD66" s="1477"/>
      <c r="BE66" s="1477"/>
      <c r="BF66" s="1477"/>
      <c r="BG66" s="1477"/>
      <c r="BH66" s="1477"/>
      <c r="BI66" s="1477"/>
      <c r="BJ66" s="1477"/>
      <c r="BK66" s="1477"/>
      <c r="BL66" s="1477"/>
      <c r="BM66" s="1477"/>
      <c r="BN66" s="1477"/>
      <c r="BO66" s="1477"/>
      <c r="BP66" s="1477"/>
      <c r="BQ66" s="1477"/>
      <c r="BR66" s="1477"/>
      <c r="BS66" s="1477"/>
      <c r="BT66" s="1477"/>
      <c r="BU66" s="1477"/>
      <c r="BV66" s="1477"/>
      <c r="BW66" s="1477"/>
      <c r="BX66" s="1477"/>
      <c r="BY66" s="1477"/>
      <c r="BZ66" s="7">
        <f>BY65+BZ65</f>
        <v>0</v>
      </c>
    </row>
    <row r="67" spans="2:78" ht="15.95" customHeight="1" thickBot="1" x14ac:dyDescent="0.25">
      <c r="B67" s="1474" t="s">
        <v>32</v>
      </c>
      <c r="C67" s="1475"/>
      <c r="D67" s="1475"/>
      <c r="E67" s="1475"/>
      <c r="F67" s="1475"/>
      <c r="G67" s="1475"/>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5"/>
      <c r="AH67" s="1475"/>
      <c r="AI67" s="1475"/>
      <c r="AJ67" s="1475"/>
      <c r="AK67" s="1475"/>
      <c r="AL67" s="1475"/>
      <c r="AM67" s="1475"/>
      <c r="AN67" s="1475"/>
      <c r="AO67" s="1475"/>
      <c r="AP67" s="1475"/>
      <c r="AQ67" s="1475"/>
      <c r="AR67" s="1475"/>
      <c r="AS67" s="1475"/>
      <c r="AT67" s="1475"/>
      <c r="AU67" s="1475"/>
      <c r="AV67" s="1475"/>
      <c r="AW67" s="1475"/>
      <c r="AX67" s="1475"/>
      <c r="AY67" s="1475"/>
      <c r="AZ67" s="1475"/>
      <c r="BA67" s="1475"/>
      <c r="BB67" s="1475"/>
      <c r="BC67" s="1475"/>
      <c r="BD67" s="1475"/>
      <c r="BE67" s="1475"/>
      <c r="BF67" s="1475"/>
      <c r="BG67" s="1475"/>
      <c r="BH67" s="1475"/>
      <c r="BI67" s="1475"/>
      <c r="BJ67" s="1475"/>
      <c r="BK67" s="1475"/>
      <c r="BL67" s="1475"/>
      <c r="BM67" s="1475"/>
      <c r="BN67" s="1475"/>
      <c r="BO67" s="1475"/>
      <c r="BP67" s="1475"/>
      <c r="BQ67" s="1475"/>
      <c r="BR67" s="1475"/>
      <c r="BS67" s="1475"/>
      <c r="BT67" s="1475"/>
      <c r="BU67" s="1475"/>
      <c r="BV67" s="1475"/>
      <c r="BW67" s="1475"/>
      <c r="BX67" s="1475"/>
      <c r="BY67" s="1475"/>
      <c r="BZ67" s="17">
        <f>IF(AND(BY65&lt;&gt;0,BZ65&lt;&gt;0),24,IF(AND(BY65=0,BZ65&lt;&gt;0),12,0))</f>
        <v>0</v>
      </c>
    </row>
    <row r="68" spans="2:78" ht="20.100000000000001" customHeight="1" thickBot="1" x14ac:dyDescent="0.25">
      <c r="B68" s="1471" t="s">
        <v>56</v>
      </c>
      <c r="C68" s="1472"/>
      <c r="D68" s="1472"/>
      <c r="E68" s="1472"/>
      <c r="F68" s="1472"/>
      <c r="G68" s="1472"/>
      <c r="H68" s="1472"/>
      <c r="I68" s="1472"/>
      <c r="J68" s="1472"/>
      <c r="K68" s="1472"/>
      <c r="L68" s="1472"/>
      <c r="M68" s="1472"/>
      <c r="N68" s="1472"/>
      <c r="O68" s="1472"/>
      <c r="P68" s="1472"/>
      <c r="Q68" s="1472"/>
      <c r="R68" s="1472"/>
      <c r="S68" s="1472"/>
      <c r="T68" s="1472"/>
      <c r="U68" s="1472"/>
      <c r="V68" s="1472"/>
      <c r="W68" s="1472"/>
      <c r="X68" s="1472"/>
      <c r="Y68" s="1472"/>
      <c r="Z68" s="1472"/>
      <c r="AA68" s="1472"/>
      <c r="AB68" s="1472"/>
      <c r="AC68" s="1472"/>
      <c r="AD68" s="1472"/>
      <c r="AE68" s="1472"/>
      <c r="AF68" s="1472"/>
      <c r="AG68" s="1472"/>
      <c r="AH68" s="1472"/>
      <c r="AI68" s="1472"/>
      <c r="AJ68" s="1472"/>
      <c r="AK68" s="1472"/>
      <c r="AL68" s="1472"/>
      <c r="AM68" s="1472"/>
      <c r="AN68" s="1472"/>
      <c r="AO68" s="1472"/>
      <c r="AP68" s="1472"/>
      <c r="AQ68" s="1472"/>
      <c r="AR68" s="1472"/>
      <c r="AS68" s="1472"/>
      <c r="AT68" s="1472"/>
      <c r="AU68" s="1472"/>
      <c r="AV68" s="1472"/>
      <c r="AW68" s="1472"/>
      <c r="AX68" s="1472"/>
      <c r="AY68" s="1472"/>
      <c r="AZ68" s="1472"/>
      <c r="BA68" s="1472"/>
      <c r="BB68" s="1472"/>
      <c r="BC68" s="1472"/>
      <c r="BD68" s="1472"/>
      <c r="BE68" s="1472"/>
      <c r="BF68" s="1472"/>
      <c r="BG68" s="1472"/>
      <c r="BH68" s="1472"/>
      <c r="BI68" s="1472"/>
      <c r="BJ68" s="1472"/>
      <c r="BK68" s="1472"/>
      <c r="BL68" s="1472"/>
      <c r="BM68" s="1472"/>
      <c r="BN68" s="1472"/>
      <c r="BO68" s="1472"/>
      <c r="BP68" s="1472"/>
      <c r="BQ68" s="1472"/>
      <c r="BR68" s="1472"/>
      <c r="BS68" s="1472"/>
      <c r="BT68" s="1472"/>
      <c r="BU68" s="1472"/>
      <c r="BV68" s="1472"/>
      <c r="BW68" s="1472"/>
      <c r="BX68" s="1472"/>
      <c r="BY68" s="1473"/>
      <c r="BZ68" s="12">
        <f>IF(OR(BZ66=0,BZ67=0),0,BZ66/BZ67)</f>
        <v>0</v>
      </c>
    </row>
    <row r="69" spans="2:78" ht="15.95" customHeight="1" x14ac:dyDescent="0.2">
      <c r="B69" s="1460"/>
      <c r="C69" s="1460"/>
      <c r="D69" s="1460"/>
      <c r="E69" s="1460"/>
      <c r="F69" s="1460"/>
      <c r="G69" s="1460"/>
      <c r="H69" s="1460"/>
      <c r="I69" s="1460"/>
      <c r="J69" s="1460"/>
      <c r="K69" s="1460"/>
      <c r="L69" s="1460"/>
      <c r="M69" s="1460"/>
      <c r="N69" s="1460"/>
      <c r="O69" s="1460"/>
      <c r="P69" s="1460"/>
      <c r="Q69" s="1460"/>
      <c r="R69" s="1460"/>
      <c r="S69" s="1460"/>
      <c r="T69" s="1460"/>
      <c r="U69" s="1460"/>
      <c r="V69" s="1460"/>
      <c r="W69" s="1460"/>
      <c r="X69" s="1460"/>
      <c r="Y69" s="1460"/>
      <c r="Z69" s="1460"/>
      <c r="AA69" s="1460"/>
      <c r="AB69" s="1460"/>
      <c r="AC69" s="1460"/>
      <c r="AD69" s="1460"/>
      <c r="AE69" s="1460"/>
      <c r="AF69" s="1460"/>
      <c r="AG69" s="1460"/>
      <c r="AH69" s="1460"/>
      <c r="AI69" s="1460"/>
      <c r="AJ69" s="1460"/>
      <c r="AK69" s="1460"/>
      <c r="AL69" s="1460"/>
      <c r="AM69" s="1460"/>
      <c r="AN69" s="1460"/>
      <c r="AO69" s="1460"/>
      <c r="AP69" s="1460"/>
      <c r="AQ69" s="1460"/>
      <c r="AR69" s="1460"/>
      <c r="AS69" s="1460"/>
      <c r="AT69" s="1460"/>
      <c r="AU69" s="1460"/>
      <c r="AV69" s="1460"/>
      <c r="AW69" s="1460"/>
      <c r="AX69" s="1460"/>
      <c r="AY69" s="1460"/>
      <c r="AZ69" s="1460"/>
      <c r="BA69" s="1460"/>
      <c r="BB69" s="1460"/>
      <c r="BC69" s="1460"/>
      <c r="BD69" s="1460"/>
      <c r="BE69" s="1460"/>
      <c r="BF69" s="1460"/>
      <c r="BG69" s="1460"/>
      <c r="BH69" s="1460"/>
      <c r="BI69" s="1460"/>
      <c r="BJ69" s="1460"/>
      <c r="BK69" s="1460"/>
      <c r="BL69" s="1460"/>
      <c r="BM69" s="1460"/>
      <c r="BN69" s="1460"/>
      <c r="BO69" s="1460"/>
      <c r="BP69" s="1460"/>
      <c r="BQ69" s="1460"/>
      <c r="BR69" s="1460"/>
      <c r="BS69" s="1460"/>
      <c r="BT69" s="1460"/>
      <c r="BU69" s="1460"/>
      <c r="BV69" s="1460"/>
      <c r="BW69" s="1460"/>
      <c r="BX69" s="1460"/>
      <c r="BY69" s="10"/>
      <c r="BZ69" s="10"/>
    </row>
    <row r="70" spans="2:78" ht="15.95" customHeight="1" x14ac:dyDescent="0.2">
      <c r="B70" s="1457" t="s">
        <v>73</v>
      </c>
      <c r="C70" s="1458"/>
      <c r="D70" s="1458"/>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8"/>
      <c r="AM70" s="1458"/>
      <c r="AN70" s="1458"/>
      <c r="AO70" s="1458"/>
      <c r="AP70" s="1458"/>
      <c r="AQ70" s="1458"/>
      <c r="AR70" s="1458"/>
      <c r="AS70" s="1458"/>
      <c r="AT70" s="1458"/>
      <c r="AU70" s="1458"/>
      <c r="AV70" s="1458"/>
      <c r="AW70" s="1458"/>
      <c r="AX70" s="1458"/>
      <c r="AY70" s="1458"/>
      <c r="AZ70" s="1458"/>
      <c r="BA70" s="1458"/>
      <c r="BB70" s="1458"/>
      <c r="BC70" s="1458"/>
      <c r="BD70" s="1458"/>
      <c r="BE70" s="1458"/>
      <c r="BF70" s="1458"/>
      <c r="BG70" s="1458"/>
      <c r="BH70" s="1458"/>
      <c r="BI70" s="1458"/>
      <c r="BJ70" s="1458"/>
      <c r="BK70" s="1458"/>
      <c r="BL70" s="1458"/>
      <c r="BM70" s="1458"/>
      <c r="BN70" s="1458"/>
      <c r="BO70" s="1458"/>
      <c r="BP70" s="1458"/>
      <c r="BQ70" s="1458"/>
      <c r="BR70" s="1458"/>
      <c r="BS70" s="1458"/>
      <c r="BT70" s="1458"/>
      <c r="BU70" s="1458"/>
      <c r="BV70" s="1458"/>
      <c r="BW70" s="1458"/>
      <c r="BX70" s="1458"/>
      <c r="BY70" s="1459"/>
      <c r="BZ70" s="13">
        <f ca="1">YEAR(TODAY())</f>
        <v>2024</v>
      </c>
    </row>
    <row r="71" spans="2:78" ht="15.95" customHeight="1" x14ac:dyDescent="0.2">
      <c r="B71" s="1432" t="s">
        <v>33</v>
      </c>
      <c r="C71" s="1417"/>
      <c r="D71" s="1417"/>
      <c r="E71" s="1417"/>
      <c r="F71" s="1417"/>
      <c r="G71" s="1417"/>
      <c r="H71" s="1417"/>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c r="AK71" s="1417"/>
      <c r="AL71" s="1417"/>
      <c r="AM71" s="1417"/>
      <c r="AN71" s="1417"/>
      <c r="AO71" s="1417"/>
      <c r="AP71" s="1417"/>
      <c r="AQ71" s="1417"/>
      <c r="AR71" s="1417"/>
      <c r="AS71" s="1417"/>
      <c r="AT71" s="1417"/>
      <c r="AU71" s="1417"/>
      <c r="AV71" s="1417"/>
      <c r="AW71" s="1417"/>
      <c r="AX71" s="1417"/>
      <c r="AY71" s="1417"/>
      <c r="AZ71" s="1417"/>
      <c r="BA71" s="1417"/>
      <c r="BB71" s="1417"/>
      <c r="BC71" s="1417"/>
      <c r="BD71" s="1417"/>
      <c r="BE71" s="1417"/>
      <c r="BF71" s="1417"/>
      <c r="BG71" s="1417"/>
      <c r="BH71" s="1417"/>
      <c r="BI71" s="1417"/>
      <c r="BJ71" s="1417"/>
      <c r="BK71" s="1417"/>
      <c r="BL71" s="1417"/>
      <c r="BM71" s="1417"/>
      <c r="BN71" s="1417"/>
      <c r="BO71" s="1417"/>
      <c r="BP71" s="1417"/>
      <c r="BQ71" s="1417"/>
      <c r="BR71" s="1417"/>
      <c r="BS71" s="1417"/>
      <c r="BT71" s="1417"/>
      <c r="BU71" s="1417"/>
      <c r="BV71" s="1417"/>
      <c r="BW71" s="1417"/>
      <c r="BX71" s="1417"/>
      <c r="BY71" s="21"/>
      <c r="BZ71" s="18">
        <v>0</v>
      </c>
    </row>
    <row r="72" spans="2:78" ht="15.95" customHeight="1" x14ac:dyDescent="0.2">
      <c r="B72" s="1432" t="s">
        <v>34</v>
      </c>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c r="AK72" s="1417"/>
      <c r="AL72" s="1417"/>
      <c r="AM72" s="1417"/>
      <c r="AN72" s="1417"/>
      <c r="AO72" s="1417"/>
      <c r="AP72" s="1417"/>
      <c r="AQ72" s="1417"/>
      <c r="AR72" s="1417"/>
      <c r="AS72" s="1417"/>
      <c r="AT72" s="1417"/>
      <c r="AU72" s="1417"/>
      <c r="AV72" s="1417"/>
      <c r="AW72" s="1417"/>
      <c r="AX72" s="1417"/>
      <c r="AY72" s="1417"/>
      <c r="AZ72" s="1417"/>
      <c r="BA72" s="1417"/>
      <c r="BB72" s="1417"/>
      <c r="BC72" s="1417"/>
      <c r="BD72" s="1417"/>
      <c r="BE72" s="1417"/>
      <c r="BF72" s="1417"/>
      <c r="BG72" s="1417"/>
      <c r="BH72" s="1417"/>
      <c r="BI72" s="1417"/>
      <c r="BJ72" s="1417"/>
      <c r="BK72" s="1417"/>
      <c r="BL72" s="1417"/>
      <c r="BM72" s="1417"/>
      <c r="BN72" s="1417"/>
      <c r="BO72" s="1417"/>
      <c r="BP72" s="1417"/>
      <c r="BQ72" s="1417"/>
      <c r="BR72" s="1417"/>
      <c r="BS72" s="1417"/>
      <c r="BT72" s="1417"/>
      <c r="BU72" s="1417"/>
      <c r="BV72" s="1417"/>
      <c r="BW72" s="1417"/>
      <c r="BX72" s="1417"/>
      <c r="BY72" s="22">
        <v>1</v>
      </c>
      <c r="BZ72" s="18">
        <f>BZ71*BY72</f>
        <v>0</v>
      </c>
    </row>
    <row r="73" spans="2:78" ht="15.95" customHeight="1" x14ac:dyDescent="0.2">
      <c r="B73" s="1432" t="s">
        <v>35</v>
      </c>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c r="AK73" s="1417"/>
      <c r="AL73" s="1417"/>
      <c r="AM73" s="1417"/>
      <c r="AN73" s="1417"/>
      <c r="AO73" s="1417"/>
      <c r="AP73" s="1417"/>
      <c r="AQ73" s="1417"/>
      <c r="AR73" s="1417"/>
      <c r="AS73" s="1417"/>
      <c r="AT73" s="1417"/>
      <c r="AU73" s="1417"/>
      <c r="AV73" s="1417"/>
      <c r="AW73" s="1417"/>
      <c r="AX73" s="1417"/>
      <c r="AY73" s="1417"/>
      <c r="AZ73" s="1417"/>
      <c r="BA73" s="1417"/>
      <c r="BB73" s="1417"/>
      <c r="BC73" s="1417"/>
      <c r="BD73" s="1417"/>
      <c r="BE73" s="1417"/>
      <c r="BF73" s="1417"/>
      <c r="BG73" s="1417"/>
      <c r="BH73" s="1417"/>
      <c r="BI73" s="1417"/>
      <c r="BJ73" s="1417"/>
      <c r="BK73" s="1417"/>
      <c r="BL73" s="1417"/>
      <c r="BM73" s="1417"/>
      <c r="BN73" s="1417"/>
      <c r="BO73" s="1417"/>
      <c r="BP73" s="1417"/>
      <c r="BQ73" s="1417"/>
      <c r="BR73" s="1417"/>
      <c r="BS73" s="1417"/>
      <c r="BT73" s="1417"/>
      <c r="BU73" s="1417"/>
      <c r="BV73" s="1417"/>
      <c r="BW73" s="1417"/>
      <c r="BX73" s="1417"/>
      <c r="BY73" s="22">
        <v>1</v>
      </c>
      <c r="BZ73" s="18">
        <f>BZ72*BY73</f>
        <v>0</v>
      </c>
    </row>
    <row r="74" spans="2:78" ht="15.95" customHeight="1" x14ac:dyDescent="0.2">
      <c r="B74" s="1432" t="s">
        <v>36</v>
      </c>
      <c r="C74" s="1417"/>
      <c r="D74" s="1417"/>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417"/>
      <c r="BD74" s="1417"/>
      <c r="BE74" s="1417"/>
      <c r="BF74" s="1417"/>
      <c r="BG74" s="1417"/>
      <c r="BH74" s="1417"/>
      <c r="BI74" s="1417"/>
      <c r="BJ74" s="1417"/>
      <c r="BK74" s="1417"/>
      <c r="BL74" s="1417"/>
      <c r="BM74" s="1417"/>
      <c r="BN74" s="1417"/>
      <c r="BO74" s="1417"/>
      <c r="BP74" s="1417"/>
      <c r="BQ74" s="1417"/>
      <c r="BR74" s="1417"/>
      <c r="BS74" s="1417"/>
      <c r="BT74" s="1417"/>
      <c r="BU74" s="1417"/>
      <c r="BV74" s="1417"/>
      <c r="BW74" s="1417"/>
      <c r="BX74" s="1417"/>
      <c r="BY74" s="21"/>
      <c r="BZ74" s="18">
        <f>SUM(BZ71:BZ73)</f>
        <v>0</v>
      </c>
    </row>
    <row r="75" spans="2:78" ht="15.95" customHeight="1" x14ac:dyDescent="0.2">
      <c r="B75" s="1432" t="s">
        <v>41</v>
      </c>
      <c r="C75" s="1417"/>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c r="AK75" s="1417"/>
      <c r="AL75" s="1417"/>
      <c r="AM75" s="1417"/>
      <c r="AN75" s="1417"/>
      <c r="AO75" s="1417"/>
      <c r="AP75" s="1417"/>
      <c r="AQ75" s="1417"/>
      <c r="AR75" s="1417"/>
      <c r="AS75" s="1417"/>
      <c r="AT75" s="1417"/>
      <c r="AU75" s="1417"/>
      <c r="AV75" s="1417"/>
      <c r="AW75" s="1417"/>
      <c r="AX75" s="1417"/>
      <c r="AY75" s="1417"/>
      <c r="AZ75" s="1417"/>
      <c r="BA75" s="1417"/>
      <c r="BB75" s="1417"/>
      <c r="BC75" s="1417"/>
      <c r="BD75" s="1417"/>
      <c r="BE75" s="1417"/>
      <c r="BF75" s="1417"/>
      <c r="BG75" s="1417"/>
      <c r="BH75" s="1417"/>
      <c r="BI75" s="1417"/>
      <c r="BJ75" s="1417"/>
      <c r="BK75" s="1417"/>
      <c r="BL75" s="1417"/>
      <c r="BM75" s="1417"/>
      <c r="BN75" s="1417"/>
      <c r="BO75" s="1417"/>
      <c r="BP75" s="1417"/>
      <c r="BQ75" s="1417"/>
      <c r="BR75" s="1417"/>
      <c r="BS75" s="1417"/>
      <c r="BT75" s="1417"/>
      <c r="BU75" s="1417"/>
      <c r="BV75" s="1417"/>
      <c r="BW75" s="1417"/>
      <c r="BX75" s="1417"/>
      <c r="BY75" s="23"/>
      <c r="BZ75" s="19">
        <v>0</v>
      </c>
    </row>
    <row r="76" spans="2:78" ht="15.95" customHeight="1" x14ac:dyDescent="0.2">
      <c r="B76" s="1432" t="s">
        <v>37</v>
      </c>
      <c r="C76" s="1417"/>
      <c r="D76" s="1417"/>
      <c r="E76" s="1417"/>
      <c r="F76" s="1417"/>
      <c r="G76" s="1417"/>
      <c r="H76" s="1417"/>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c r="AJ76" s="1417"/>
      <c r="AK76" s="1417"/>
      <c r="AL76" s="1417"/>
      <c r="AM76" s="1417"/>
      <c r="AN76" s="1417"/>
      <c r="AO76" s="1417"/>
      <c r="AP76" s="1417"/>
      <c r="AQ76" s="1417"/>
      <c r="AR76" s="1417"/>
      <c r="AS76" s="1417"/>
      <c r="AT76" s="1417"/>
      <c r="AU76" s="1417"/>
      <c r="AV76" s="1417"/>
      <c r="AW76" s="1417"/>
      <c r="AX76" s="1417"/>
      <c r="AY76" s="1417"/>
      <c r="AZ76" s="1417"/>
      <c r="BA76" s="1417"/>
      <c r="BB76" s="1417"/>
      <c r="BC76" s="1417"/>
      <c r="BD76" s="1417"/>
      <c r="BE76" s="1417"/>
      <c r="BF76" s="1417"/>
      <c r="BG76" s="1417"/>
      <c r="BH76" s="1417"/>
      <c r="BI76" s="1417"/>
      <c r="BJ76" s="1417"/>
      <c r="BK76" s="1417"/>
      <c r="BL76" s="1417"/>
      <c r="BM76" s="1417"/>
      <c r="BN76" s="1417"/>
      <c r="BO76" s="1417"/>
      <c r="BP76" s="1417"/>
      <c r="BQ76" s="1417"/>
      <c r="BR76" s="1417"/>
      <c r="BS76" s="1417"/>
      <c r="BT76" s="1417"/>
      <c r="BU76" s="1417"/>
      <c r="BV76" s="1417"/>
      <c r="BW76" s="1417"/>
      <c r="BX76" s="1417"/>
      <c r="BY76" s="21"/>
      <c r="BZ76" s="20">
        <f>IF(BZ75=0,0,BZ74/BZ75)</f>
        <v>0</v>
      </c>
    </row>
    <row r="77" spans="2:78" ht="17.100000000000001" customHeight="1" x14ac:dyDescent="0.2">
      <c r="B77" s="1478"/>
      <c r="C77" s="1478"/>
      <c r="D77" s="1478"/>
      <c r="E77" s="1478"/>
      <c r="F77" s="1478"/>
      <c r="G77" s="1478"/>
      <c r="H77" s="1478"/>
      <c r="I77" s="1478"/>
      <c r="J77" s="1478"/>
      <c r="K77" s="1478"/>
      <c r="L77" s="1478"/>
      <c r="M77" s="1478"/>
      <c r="N77" s="1478"/>
      <c r="O77" s="1478"/>
      <c r="P77" s="1478"/>
      <c r="Q77" s="1478"/>
      <c r="R77" s="1478"/>
      <c r="S77" s="1478"/>
      <c r="T77" s="1478"/>
      <c r="U77" s="1478"/>
      <c r="V77" s="1478"/>
      <c r="W77" s="1478"/>
      <c r="X77" s="1478"/>
      <c r="Y77" s="1478"/>
      <c r="Z77" s="1478"/>
      <c r="AA77" s="1478"/>
      <c r="AB77" s="1478"/>
      <c r="AC77" s="1478"/>
      <c r="AD77" s="1478"/>
      <c r="AE77" s="1478"/>
      <c r="AF77" s="1478"/>
      <c r="AG77" s="1478"/>
      <c r="AH77" s="1478"/>
      <c r="AI77" s="1478"/>
      <c r="AJ77" s="1478"/>
      <c r="AK77" s="1478"/>
      <c r="AL77" s="1478"/>
      <c r="AM77" s="1478"/>
      <c r="AN77" s="1478"/>
      <c r="AO77" s="1478"/>
      <c r="AP77" s="1478"/>
      <c r="AQ77" s="1478"/>
      <c r="AR77" s="1478"/>
      <c r="AS77" s="1478"/>
      <c r="AT77" s="1478"/>
      <c r="AU77" s="1478"/>
      <c r="AV77" s="1478"/>
      <c r="AW77" s="1478"/>
      <c r="AX77" s="1478"/>
      <c r="AY77" s="1478"/>
      <c r="AZ77" s="1478"/>
      <c r="BA77" s="1478"/>
      <c r="BB77" s="1478"/>
      <c r="BC77" s="1478"/>
      <c r="BD77" s="1478"/>
      <c r="BE77" s="1478"/>
      <c r="BF77" s="1478"/>
      <c r="BG77" s="1478"/>
      <c r="BH77" s="1478"/>
      <c r="BI77" s="1478"/>
      <c r="BJ77" s="1478"/>
      <c r="BK77" s="1478"/>
      <c r="BL77" s="1478"/>
      <c r="BM77" s="1478"/>
      <c r="BN77" s="1478"/>
      <c r="BO77" s="1478"/>
      <c r="BP77" s="1478"/>
      <c r="BQ77" s="1478"/>
      <c r="BR77" s="1478"/>
      <c r="BS77" s="1478"/>
      <c r="BT77" s="1478"/>
      <c r="BU77" s="1478"/>
      <c r="BV77" s="1478"/>
      <c r="BW77" s="1478"/>
      <c r="BX77" s="1478"/>
      <c r="BY77" s="1478"/>
      <c r="BZ77" s="1478"/>
    </row>
    <row r="78" spans="2:78" ht="39.950000000000003" customHeight="1" x14ac:dyDescent="0.2">
      <c r="B78" s="1441" t="str">
        <f>IF(OR(BY65=0,BY65&lt;BZ65),"",IF(AND(BY65&gt;BZ65,(((BY65-BZ65)/BY65)&gt;0.25)),CONCATENATE("Decrease in income is 25% or greater.  Self-Employed income cannot be used in qualifying."),IF(AND(BY65&gt;BZ65,(((BY65-BZ65)/BY65)&lt;0.25)),CONCATENATE("Decrease in Self-Employed income is less than 25%.  Underwriter will decide if this income can be used in qualifying.",""))))</f>
        <v/>
      </c>
      <c r="C78" s="1441"/>
      <c r="D78" s="1441"/>
      <c r="E78" s="1441"/>
      <c r="F78" s="1441"/>
      <c r="G78" s="1441"/>
      <c r="H78" s="1441"/>
      <c r="I78" s="1441"/>
      <c r="J78" s="1441"/>
      <c r="K78" s="1441"/>
      <c r="L78" s="1441"/>
      <c r="M78" s="1441"/>
      <c r="N78" s="1441"/>
      <c r="O78" s="1441"/>
      <c r="P78" s="1441"/>
      <c r="Q78" s="1441"/>
      <c r="R78" s="1441"/>
      <c r="S78" s="1441"/>
      <c r="T78" s="1441"/>
      <c r="U78" s="1441"/>
      <c r="V78" s="1441"/>
      <c r="W78" s="1441"/>
      <c r="X78" s="1441"/>
      <c r="Y78" s="1441"/>
      <c r="Z78" s="1441"/>
      <c r="AA78" s="1441"/>
      <c r="AB78" s="1441"/>
      <c r="AC78" s="1441"/>
      <c r="AD78" s="1441"/>
      <c r="AE78" s="1441"/>
      <c r="AF78" s="1441"/>
      <c r="AG78" s="1441"/>
      <c r="AH78" s="1441"/>
      <c r="AI78" s="1441"/>
      <c r="AJ78" s="1441"/>
      <c r="AK78" s="1441"/>
      <c r="AL78" s="1441"/>
      <c r="AM78" s="1441"/>
      <c r="AN78" s="1441"/>
      <c r="AO78" s="1441"/>
      <c r="AP78" s="1441"/>
      <c r="AQ78" s="1441"/>
      <c r="AR78" s="1441"/>
      <c r="AS78" s="1441"/>
      <c r="AT78" s="1441"/>
      <c r="AU78" s="1441"/>
      <c r="AV78" s="1441"/>
      <c r="AW78" s="1441"/>
      <c r="AX78" s="1441"/>
      <c r="AY78" s="1441"/>
      <c r="AZ78" s="1441"/>
      <c r="BA78" s="1441"/>
      <c r="BB78" s="1441"/>
      <c r="BC78" s="1441"/>
      <c r="BD78" s="1441"/>
      <c r="BE78" s="1441"/>
      <c r="BF78" s="1441"/>
      <c r="BG78" s="1441"/>
      <c r="BH78" s="1441"/>
      <c r="BI78" s="1441"/>
      <c r="BJ78" s="1441"/>
      <c r="BK78" s="1441"/>
      <c r="BL78" s="1441"/>
      <c r="BM78" s="1441"/>
      <c r="BN78" s="1441"/>
      <c r="BO78" s="1441"/>
      <c r="BP78" s="1441"/>
      <c r="BQ78" s="1441"/>
      <c r="BR78" s="1441"/>
      <c r="BS78" s="1441"/>
      <c r="BT78" s="1441"/>
      <c r="BU78" s="1441"/>
      <c r="BV78" s="1441"/>
      <c r="BW78" s="1441"/>
      <c r="BX78" s="1441"/>
      <c r="BY78" s="1441"/>
      <c r="BZ78" s="1441"/>
    </row>
    <row r="79" spans="2:78" ht="17.100000000000001" customHeight="1" x14ac:dyDescent="0.2">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c r="AK79" s="1420"/>
      <c r="AL79" s="1420"/>
      <c r="AM79" s="1420"/>
      <c r="AN79" s="1420"/>
      <c r="AO79" s="1420"/>
      <c r="AP79" s="1420"/>
      <c r="AQ79" s="1420"/>
      <c r="AR79" s="1420"/>
      <c r="AS79" s="1420"/>
      <c r="AT79" s="1420"/>
      <c r="AU79" s="1420"/>
      <c r="AV79" s="1420"/>
      <c r="AW79" s="1420"/>
      <c r="AX79" s="1420"/>
      <c r="AY79" s="1420"/>
      <c r="AZ79" s="1420"/>
      <c r="BA79" s="1420"/>
      <c r="BB79" s="1420"/>
      <c r="BC79" s="1420"/>
      <c r="BD79" s="1420"/>
      <c r="BE79" s="1420"/>
      <c r="BF79" s="1420"/>
      <c r="BG79" s="1420"/>
      <c r="BH79" s="1420"/>
      <c r="BI79" s="1420"/>
      <c r="BJ79" s="1420"/>
      <c r="BK79" s="1420"/>
      <c r="BL79" s="1420"/>
      <c r="BM79" s="1420"/>
      <c r="BN79" s="1420"/>
      <c r="BO79" s="1420"/>
      <c r="BP79" s="1420"/>
      <c r="BQ79" s="1420"/>
      <c r="BR79" s="1420"/>
      <c r="BS79" s="1420"/>
      <c r="BT79" s="1420"/>
      <c r="BU79" s="1420"/>
      <c r="BV79" s="1420"/>
      <c r="BW79" s="1420"/>
      <c r="BX79" s="1420"/>
      <c r="BY79" s="1420"/>
      <c r="BZ79" s="1420"/>
    </row>
    <row r="80" spans="2:78" x14ac:dyDescent="0.2">
      <c r="B80" s="1483" t="s">
        <v>15</v>
      </c>
      <c r="C80" s="1483"/>
      <c r="D80" s="1483"/>
      <c r="E80" s="1483"/>
      <c r="F80" s="1483"/>
      <c r="G80" s="1483"/>
      <c r="H80" s="1483"/>
      <c r="I80" s="1483"/>
      <c r="J80" s="1483"/>
      <c r="K80" s="1483"/>
      <c r="L80" s="1483"/>
      <c r="M80" s="1483"/>
      <c r="N80" s="1483"/>
      <c r="O80" s="1483"/>
      <c r="P80" s="1483"/>
      <c r="Q80" s="1483"/>
      <c r="R80" s="1483"/>
      <c r="S80" s="1483"/>
      <c r="T80" s="1483"/>
      <c r="U80" s="1483"/>
      <c r="V80" s="1483"/>
      <c r="W80" s="1483"/>
      <c r="X80" s="1483"/>
      <c r="Y80" s="1483"/>
      <c r="Z80" s="1483"/>
      <c r="AA80" s="1483"/>
      <c r="AB80" s="1483"/>
      <c r="AC80" s="1483"/>
      <c r="AD80" s="1483"/>
      <c r="AE80" s="1483"/>
      <c r="AF80" s="1483"/>
      <c r="AG80" s="1483"/>
      <c r="AH80" s="1483"/>
      <c r="AI80" s="1483"/>
      <c r="AJ80" s="1483"/>
      <c r="AK80" s="1483"/>
      <c r="AL80" s="1483"/>
      <c r="AM80" s="1483"/>
      <c r="AN80" s="1483"/>
      <c r="AO80" s="1483"/>
      <c r="AP80" s="1483"/>
      <c r="AQ80" s="1483"/>
      <c r="AR80" s="1483"/>
      <c r="AS80" s="1483"/>
      <c r="AT80" s="1483"/>
      <c r="AU80" s="1483"/>
      <c r="AV80" s="1483"/>
      <c r="AW80" s="1483"/>
      <c r="AX80" s="1483"/>
      <c r="AY80" s="1483"/>
      <c r="AZ80" s="1483"/>
      <c r="BA80" s="1483"/>
      <c r="BB80" s="1483"/>
      <c r="BC80" s="1483"/>
      <c r="BD80" s="1483"/>
      <c r="BE80" s="1483"/>
      <c r="BF80" s="1483"/>
      <c r="BG80" s="1483"/>
      <c r="BH80" s="1483"/>
      <c r="BI80" s="1483"/>
      <c r="BJ80" s="1483"/>
      <c r="BK80" s="1483"/>
      <c r="BL80" s="1483"/>
      <c r="BM80" s="1483"/>
      <c r="BN80" s="1483"/>
      <c r="BO80" s="1483"/>
      <c r="BP80" s="1483"/>
      <c r="BQ80" s="1483"/>
      <c r="BR80" s="1483"/>
      <c r="BS80" s="1483"/>
      <c r="BT80" s="1483"/>
      <c r="BU80" s="1483"/>
      <c r="BV80" s="1483"/>
      <c r="BW80" s="1483"/>
      <c r="BX80" s="1483"/>
      <c r="BY80" s="1483"/>
      <c r="BZ80" s="1483"/>
    </row>
    <row r="81" spans="2:78" ht="18" customHeight="1" x14ac:dyDescent="0.2">
      <c r="B81" s="1482"/>
      <c r="C81" s="1482"/>
      <c r="D81" s="1482"/>
      <c r="E81" s="1482"/>
      <c r="F81" s="1482"/>
      <c r="G81" s="1482"/>
      <c r="H81" s="1482"/>
      <c r="I81" s="1482"/>
      <c r="J81" s="1482"/>
      <c r="K81" s="1482"/>
      <c r="L81" s="1482"/>
      <c r="M81" s="1482"/>
      <c r="N81" s="1482"/>
      <c r="O81" s="1482"/>
      <c r="P81" s="1482"/>
      <c r="Q81" s="1482"/>
      <c r="R81" s="1482"/>
      <c r="S81" s="1482"/>
      <c r="T81" s="1482"/>
      <c r="U81" s="1482"/>
      <c r="V81" s="1482"/>
      <c r="W81" s="1482"/>
      <c r="X81" s="1482"/>
      <c r="Y81" s="1482"/>
      <c r="Z81" s="1482"/>
      <c r="AA81" s="1482"/>
      <c r="AB81" s="1482"/>
      <c r="AC81" s="1482"/>
      <c r="AD81" s="1482"/>
      <c r="AE81" s="1482"/>
      <c r="AF81" s="1482"/>
      <c r="AG81" s="1482"/>
      <c r="AH81" s="1482"/>
      <c r="AI81" s="1482"/>
      <c r="AJ81" s="1482"/>
      <c r="AK81" s="1482"/>
      <c r="AL81" s="1482"/>
      <c r="AM81" s="1482"/>
      <c r="AN81" s="1482"/>
      <c r="AO81" s="1482"/>
      <c r="AP81" s="1482"/>
      <c r="AQ81" s="1482"/>
      <c r="AR81" s="1482"/>
      <c r="AS81" s="1482"/>
      <c r="AT81" s="1482"/>
      <c r="AU81" s="1482"/>
      <c r="AV81" s="1482"/>
      <c r="AW81" s="1482"/>
      <c r="AX81" s="1482"/>
      <c r="AY81" s="1482"/>
      <c r="AZ81" s="1482"/>
      <c r="BA81" s="1482"/>
      <c r="BB81" s="1482"/>
      <c r="BC81" s="1482"/>
      <c r="BD81" s="1482"/>
      <c r="BE81" s="1482"/>
      <c r="BF81" s="1482"/>
      <c r="BG81" s="1482"/>
      <c r="BH81" s="1482"/>
      <c r="BI81" s="1482"/>
      <c r="BJ81" s="1482"/>
      <c r="BK81" s="1482"/>
      <c r="BL81" s="1482"/>
      <c r="BM81" s="1482"/>
      <c r="BN81" s="1482"/>
      <c r="BO81" s="1482"/>
      <c r="BP81" s="1482"/>
      <c r="BQ81" s="1482"/>
      <c r="BR81" s="1482"/>
      <c r="BS81" s="1482"/>
      <c r="BT81" s="1482"/>
      <c r="BU81" s="1482"/>
      <c r="BV81" s="1482"/>
      <c r="BW81" s="1482"/>
      <c r="BX81" s="1482"/>
      <c r="BY81" s="1482"/>
      <c r="BZ81" s="1482"/>
    </row>
    <row r="82" spans="2:78" ht="18" customHeight="1" x14ac:dyDescent="0.2">
      <c r="B82" s="1482"/>
      <c r="C82" s="1482"/>
      <c r="D82" s="1482"/>
      <c r="E82" s="1482"/>
      <c r="F82" s="1482"/>
      <c r="G82" s="1482"/>
      <c r="H82" s="1482"/>
      <c r="I82" s="1482"/>
      <c r="J82" s="1482"/>
      <c r="K82" s="1482"/>
      <c r="L82" s="1482"/>
      <c r="M82" s="1482"/>
      <c r="N82" s="1482"/>
      <c r="O82" s="1482"/>
      <c r="P82" s="1482"/>
      <c r="Q82" s="1482"/>
      <c r="R82" s="1482"/>
      <c r="S82" s="1482"/>
      <c r="T82" s="1482"/>
      <c r="U82" s="1482"/>
      <c r="V82" s="1482"/>
      <c r="W82" s="1482"/>
      <c r="X82" s="1482"/>
      <c r="Y82" s="1482"/>
      <c r="Z82" s="1482"/>
      <c r="AA82" s="1482"/>
      <c r="AB82" s="1482"/>
      <c r="AC82" s="1482"/>
      <c r="AD82" s="1482"/>
      <c r="AE82" s="1482"/>
      <c r="AF82" s="1482"/>
      <c r="AG82" s="1482"/>
      <c r="AH82" s="1482"/>
      <c r="AI82" s="1482"/>
      <c r="AJ82" s="1482"/>
      <c r="AK82" s="1482"/>
      <c r="AL82" s="1482"/>
      <c r="AM82" s="1482"/>
      <c r="AN82" s="1482"/>
      <c r="AO82" s="1482"/>
      <c r="AP82" s="1482"/>
      <c r="AQ82" s="1482"/>
      <c r="AR82" s="1482"/>
      <c r="AS82" s="1482"/>
      <c r="AT82" s="1482"/>
      <c r="AU82" s="1482"/>
      <c r="AV82" s="1482"/>
      <c r="AW82" s="1482"/>
      <c r="AX82" s="1482"/>
      <c r="AY82" s="1482"/>
      <c r="AZ82" s="1482"/>
      <c r="BA82" s="1482"/>
      <c r="BB82" s="1482"/>
      <c r="BC82" s="1482"/>
      <c r="BD82" s="1482"/>
      <c r="BE82" s="1482"/>
      <c r="BF82" s="1482"/>
      <c r="BG82" s="1482"/>
      <c r="BH82" s="1482"/>
      <c r="BI82" s="1482"/>
      <c r="BJ82" s="1482"/>
      <c r="BK82" s="1482"/>
      <c r="BL82" s="1482"/>
      <c r="BM82" s="1482"/>
      <c r="BN82" s="1482"/>
      <c r="BO82" s="1482"/>
      <c r="BP82" s="1482"/>
      <c r="BQ82" s="1482"/>
      <c r="BR82" s="1482"/>
      <c r="BS82" s="1482"/>
      <c r="BT82" s="1482"/>
      <c r="BU82" s="1482"/>
      <c r="BV82" s="1482"/>
      <c r="BW82" s="1482"/>
      <c r="BX82" s="1482"/>
      <c r="BY82" s="1482"/>
      <c r="BZ82" s="1482"/>
    </row>
    <row r="83" spans="2:78" ht="18" customHeight="1" x14ac:dyDescent="0.2">
      <c r="B83" s="1482"/>
      <c r="C83" s="1482"/>
      <c r="D83" s="1482"/>
      <c r="E83" s="1482"/>
      <c r="F83" s="1482"/>
      <c r="G83" s="1482"/>
      <c r="H83" s="1482"/>
      <c r="I83" s="1482"/>
      <c r="J83" s="1482"/>
      <c r="K83" s="1482"/>
      <c r="L83" s="1482"/>
      <c r="M83" s="1482"/>
      <c r="N83" s="1482"/>
      <c r="O83" s="1482"/>
      <c r="P83" s="1482"/>
      <c r="Q83" s="1482"/>
      <c r="R83" s="1482"/>
      <c r="S83" s="1482"/>
      <c r="T83" s="1482"/>
      <c r="U83" s="1482"/>
      <c r="V83" s="1482"/>
      <c r="W83" s="1482"/>
      <c r="X83" s="1482"/>
      <c r="Y83" s="1482"/>
      <c r="Z83" s="1482"/>
      <c r="AA83" s="1482"/>
      <c r="AB83" s="1482"/>
      <c r="AC83" s="1482"/>
      <c r="AD83" s="1482"/>
      <c r="AE83" s="1482"/>
      <c r="AF83" s="1482"/>
      <c r="AG83" s="1482"/>
      <c r="AH83" s="1482"/>
      <c r="AI83" s="1482"/>
      <c r="AJ83" s="1482"/>
      <c r="AK83" s="1482"/>
      <c r="AL83" s="1482"/>
      <c r="AM83" s="1482"/>
      <c r="AN83" s="1482"/>
      <c r="AO83" s="1482"/>
      <c r="AP83" s="1482"/>
      <c r="AQ83" s="1482"/>
      <c r="AR83" s="1482"/>
      <c r="AS83" s="1482"/>
      <c r="AT83" s="1482"/>
      <c r="AU83" s="1482"/>
      <c r="AV83" s="1482"/>
      <c r="AW83" s="1482"/>
      <c r="AX83" s="1482"/>
      <c r="AY83" s="1482"/>
      <c r="AZ83" s="1482"/>
      <c r="BA83" s="1482"/>
      <c r="BB83" s="1482"/>
      <c r="BC83" s="1482"/>
      <c r="BD83" s="1482"/>
      <c r="BE83" s="1482"/>
      <c r="BF83" s="1482"/>
      <c r="BG83" s="1482"/>
      <c r="BH83" s="1482"/>
      <c r="BI83" s="1482"/>
      <c r="BJ83" s="1482"/>
      <c r="BK83" s="1482"/>
      <c r="BL83" s="1482"/>
      <c r="BM83" s="1482"/>
      <c r="BN83" s="1482"/>
      <c r="BO83" s="1482"/>
      <c r="BP83" s="1482"/>
      <c r="BQ83" s="1482"/>
      <c r="BR83" s="1482"/>
      <c r="BS83" s="1482"/>
      <c r="BT83" s="1482"/>
      <c r="BU83" s="1482"/>
      <c r="BV83" s="1482"/>
      <c r="BW83" s="1482"/>
      <c r="BX83" s="1482"/>
      <c r="BY83" s="1482"/>
      <c r="BZ83" s="1482"/>
    </row>
    <row r="84" spans="2:78" ht="18" customHeight="1" x14ac:dyDescent="0.2">
      <c r="B84" s="1482"/>
      <c r="C84" s="1482"/>
      <c r="D84" s="1482"/>
      <c r="E84" s="1482"/>
      <c r="F84" s="1482"/>
      <c r="G84" s="1482"/>
      <c r="H84" s="1482"/>
      <c r="I84" s="1482"/>
      <c r="J84" s="1482"/>
      <c r="K84" s="1482"/>
      <c r="L84" s="1482"/>
      <c r="M84" s="1482"/>
      <c r="N84" s="1482"/>
      <c r="O84" s="1482"/>
      <c r="P84" s="1482"/>
      <c r="Q84" s="1482"/>
      <c r="R84" s="1482"/>
      <c r="S84" s="1482"/>
      <c r="T84" s="1482"/>
      <c r="U84" s="1482"/>
      <c r="V84" s="1482"/>
      <c r="W84" s="1482"/>
      <c r="X84" s="1482"/>
      <c r="Y84" s="1482"/>
      <c r="Z84" s="1482"/>
      <c r="AA84" s="1482"/>
      <c r="AB84" s="1482"/>
      <c r="AC84" s="1482"/>
      <c r="AD84" s="1482"/>
      <c r="AE84" s="1482"/>
      <c r="AF84" s="1482"/>
      <c r="AG84" s="1482"/>
      <c r="AH84" s="1482"/>
      <c r="AI84" s="1482"/>
      <c r="AJ84" s="1482"/>
      <c r="AK84" s="1482"/>
      <c r="AL84" s="1482"/>
      <c r="AM84" s="1482"/>
      <c r="AN84" s="1482"/>
      <c r="AO84" s="1482"/>
      <c r="AP84" s="1482"/>
      <c r="AQ84" s="1482"/>
      <c r="AR84" s="1482"/>
      <c r="AS84" s="1482"/>
      <c r="AT84" s="1482"/>
      <c r="AU84" s="1482"/>
      <c r="AV84" s="1482"/>
      <c r="AW84" s="1482"/>
      <c r="AX84" s="1482"/>
      <c r="AY84" s="1482"/>
      <c r="AZ84" s="1482"/>
      <c r="BA84" s="1482"/>
      <c r="BB84" s="1482"/>
      <c r="BC84" s="1482"/>
      <c r="BD84" s="1482"/>
      <c r="BE84" s="1482"/>
      <c r="BF84" s="1482"/>
      <c r="BG84" s="1482"/>
      <c r="BH84" s="1482"/>
      <c r="BI84" s="1482"/>
      <c r="BJ84" s="1482"/>
      <c r="BK84" s="1482"/>
      <c r="BL84" s="1482"/>
      <c r="BM84" s="1482"/>
      <c r="BN84" s="1482"/>
      <c r="BO84" s="1482"/>
      <c r="BP84" s="1482"/>
      <c r="BQ84" s="1482"/>
      <c r="BR84" s="1482"/>
      <c r="BS84" s="1482"/>
      <c r="BT84" s="1482"/>
      <c r="BU84" s="1482"/>
      <c r="BV84" s="1482"/>
      <c r="BW84" s="1482"/>
      <c r="BX84" s="1482"/>
      <c r="BY84" s="1482"/>
      <c r="BZ84" s="1482"/>
    </row>
    <row r="85" spans="2:78" ht="18" customHeight="1" x14ac:dyDescent="0.2">
      <c r="B85" s="1482"/>
      <c r="C85" s="1482"/>
      <c r="D85" s="1482"/>
      <c r="E85" s="1482"/>
      <c r="F85" s="1482"/>
      <c r="G85" s="1482"/>
      <c r="H85" s="1482"/>
      <c r="I85" s="1482"/>
      <c r="J85" s="1482"/>
      <c r="K85" s="1482"/>
      <c r="L85" s="1482"/>
      <c r="M85" s="1482"/>
      <c r="N85" s="1482"/>
      <c r="O85" s="1482"/>
      <c r="P85" s="1482"/>
      <c r="Q85" s="1482"/>
      <c r="R85" s="1482"/>
      <c r="S85" s="1482"/>
      <c r="T85" s="1482"/>
      <c r="U85" s="1482"/>
      <c r="V85" s="1482"/>
      <c r="W85" s="1482"/>
      <c r="X85" s="1482"/>
      <c r="Y85" s="1482"/>
      <c r="Z85" s="1482"/>
      <c r="AA85" s="1482"/>
      <c r="AB85" s="1482"/>
      <c r="AC85" s="1482"/>
      <c r="AD85" s="1482"/>
      <c r="AE85" s="1482"/>
      <c r="AF85" s="1482"/>
      <c r="AG85" s="1482"/>
      <c r="AH85" s="1482"/>
      <c r="AI85" s="1482"/>
      <c r="AJ85" s="1482"/>
      <c r="AK85" s="1482"/>
      <c r="AL85" s="1482"/>
      <c r="AM85" s="1482"/>
      <c r="AN85" s="1482"/>
      <c r="AO85" s="1482"/>
      <c r="AP85" s="1482"/>
      <c r="AQ85" s="1482"/>
      <c r="AR85" s="1482"/>
      <c r="AS85" s="1482"/>
      <c r="AT85" s="1482"/>
      <c r="AU85" s="1482"/>
      <c r="AV85" s="1482"/>
      <c r="AW85" s="1482"/>
      <c r="AX85" s="1482"/>
      <c r="AY85" s="1482"/>
      <c r="AZ85" s="1482"/>
      <c r="BA85" s="1482"/>
      <c r="BB85" s="1482"/>
      <c r="BC85" s="1482"/>
      <c r="BD85" s="1482"/>
      <c r="BE85" s="1482"/>
      <c r="BF85" s="1482"/>
      <c r="BG85" s="1482"/>
      <c r="BH85" s="1482"/>
      <c r="BI85" s="1482"/>
      <c r="BJ85" s="1482"/>
      <c r="BK85" s="1482"/>
      <c r="BL85" s="1482"/>
      <c r="BM85" s="1482"/>
      <c r="BN85" s="1482"/>
      <c r="BO85" s="1482"/>
      <c r="BP85" s="1482"/>
      <c r="BQ85" s="1482"/>
      <c r="BR85" s="1482"/>
      <c r="BS85" s="1482"/>
      <c r="BT85" s="1482"/>
      <c r="BU85" s="1482"/>
      <c r="BV85" s="1482"/>
      <c r="BW85" s="1482"/>
      <c r="BX85" s="1482"/>
      <c r="BY85" s="1482"/>
      <c r="BZ85" s="1482"/>
    </row>
    <row r="86" spans="2:78" ht="18" customHeight="1" x14ac:dyDescent="0.2">
      <c r="B86" s="1482"/>
      <c r="C86" s="1482"/>
      <c r="D86" s="1482"/>
      <c r="E86" s="1482"/>
      <c r="F86" s="1482"/>
      <c r="G86" s="1482"/>
      <c r="H86" s="1482"/>
      <c r="I86" s="1482"/>
      <c r="J86" s="1482"/>
      <c r="K86" s="1482"/>
      <c r="L86" s="1482"/>
      <c r="M86" s="1482"/>
      <c r="N86" s="1482"/>
      <c r="O86" s="1482"/>
      <c r="P86" s="1482"/>
      <c r="Q86" s="1482"/>
      <c r="R86" s="1482"/>
      <c r="S86" s="1482"/>
      <c r="T86" s="1482"/>
      <c r="U86" s="1482"/>
      <c r="V86" s="1482"/>
      <c r="W86" s="1482"/>
      <c r="X86" s="1482"/>
      <c r="Y86" s="1482"/>
      <c r="Z86" s="1482"/>
      <c r="AA86" s="1482"/>
      <c r="AB86" s="1482"/>
      <c r="AC86" s="1482"/>
      <c r="AD86" s="1482"/>
      <c r="AE86" s="1482"/>
      <c r="AF86" s="1482"/>
      <c r="AG86" s="1482"/>
      <c r="AH86" s="1482"/>
      <c r="AI86" s="1482"/>
      <c r="AJ86" s="1482"/>
      <c r="AK86" s="1482"/>
      <c r="AL86" s="1482"/>
      <c r="AM86" s="1482"/>
      <c r="AN86" s="1482"/>
      <c r="AO86" s="1482"/>
      <c r="AP86" s="1482"/>
      <c r="AQ86" s="1482"/>
      <c r="AR86" s="1482"/>
      <c r="AS86" s="1482"/>
      <c r="AT86" s="1482"/>
      <c r="AU86" s="1482"/>
      <c r="AV86" s="1482"/>
      <c r="AW86" s="1482"/>
      <c r="AX86" s="1482"/>
      <c r="AY86" s="1482"/>
      <c r="AZ86" s="1482"/>
      <c r="BA86" s="1482"/>
      <c r="BB86" s="1482"/>
      <c r="BC86" s="1482"/>
      <c r="BD86" s="1482"/>
      <c r="BE86" s="1482"/>
      <c r="BF86" s="1482"/>
      <c r="BG86" s="1482"/>
      <c r="BH86" s="1482"/>
      <c r="BI86" s="1482"/>
      <c r="BJ86" s="1482"/>
      <c r="BK86" s="1482"/>
      <c r="BL86" s="1482"/>
      <c r="BM86" s="1482"/>
      <c r="BN86" s="1482"/>
      <c r="BO86" s="1482"/>
      <c r="BP86" s="1482"/>
      <c r="BQ86" s="1482"/>
      <c r="BR86" s="1482"/>
      <c r="BS86" s="1482"/>
      <c r="BT86" s="1482"/>
      <c r="BU86" s="1482"/>
      <c r="BV86" s="1482"/>
      <c r="BW86" s="1482"/>
      <c r="BX86" s="1482"/>
      <c r="BY86" s="1482"/>
      <c r="BZ86" s="1482"/>
    </row>
    <row r="87" spans="2:78" ht="18" customHeight="1" x14ac:dyDescent="0.2">
      <c r="B87" s="1482"/>
      <c r="C87" s="1482"/>
      <c r="D87" s="1482"/>
      <c r="E87" s="1482"/>
      <c r="F87" s="1482"/>
      <c r="G87" s="1482"/>
      <c r="H87" s="1482"/>
      <c r="I87" s="1482"/>
      <c r="J87" s="1482"/>
      <c r="K87" s="1482"/>
      <c r="L87" s="1482"/>
      <c r="M87" s="1482"/>
      <c r="N87" s="1482"/>
      <c r="O87" s="1482"/>
      <c r="P87" s="1482"/>
      <c r="Q87" s="1482"/>
      <c r="R87" s="1482"/>
      <c r="S87" s="1482"/>
      <c r="T87" s="1482"/>
      <c r="U87" s="1482"/>
      <c r="V87" s="1482"/>
      <c r="W87" s="1482"/>
      <c r="X87" s="1482"/>
      <c r="Y87" s="1482"/>
      <c r="Z87" s="1482"/>
      <c r="AA87" s="1482"/>
      <c r="AB87" s="1482"/>
      <c r="AC87" s="1482"/>
      <c r="AD87" s="1482"/>
      <c r="AE87" s="1482"/>
      <c r="AF87" s="1482"/>
      <c r="AG87" s="1482"/>
      <c r="AH87" s="1482"/>
      <c r="AI87" s="1482"/>
      <c r="AJ87" s="1482"/>
      <c r="AK87" s="1482"/>
      <c r="AL87" s="1482"/>
      <c r="AM87" s="1482"/>
      <c r="AN87" s="1482"/>
      <c r="AO87" s="1482"/>
      <c r="AP87" s="1482"/>
      <c r="AQ87" s="1482"/>
      <c r="AR87" s="1482"/>
      <c r="AS87" s="1482"/>
      <c r="AT87" s="1482"/>
      <c r="AU87" s="1482"/>
      <c r="AV87" s="1482"/>
      <c r="AW87" s="1482"/>
      <c r="AX87" s="1482"/>
      <c r="AY87" s="1482"/>
      <c r="AZ87" s="1482"/>
      <c r="BA87" s="1482"/>
      <c r="BB87" s="1482"/>
      <c r="BC87" s="1482"/>
      <c r="BD87" s="1482"/>
      <c r="BE87" s="1482"/>
      <c r="BF87" s="1482"/>
      <c r="BG87" s="1482"/>
      <c r="BH87" s="1482"/>
      <c r="BI87" s="1482"/>
      <c r="BJ87" s="1482"/>
      <c r="BK87" s="1482"/>
      <c r="BL87" s="1482"/>
      <c r="BM87" s="1482"/>
      <c r="BN87" s="1482"/>
      <c r="BO87" s="1482"/>
      <c r="BP87" s="1482"/>
      <c r="BQ87" s="1482"/>
      <c r="BR87" s="1482"/>
      <c r="BS87" s="1482"/>
      <c r="BT87" s="1482"/>
      <c r="BU87" s="1482"/>
      <c r="BV87" s="1482"/>
      <c r="BW87" s="1482"/>
      <c r="BX87" s="1482"/>
      <c r="BY87" s="1482"/>
      <c r="BZ87" s="1482"/>
    </row>
    <row r="88" spans="2:78" ht="14.1" customHeight="1" x14ac:dyDescent="0.2">
      <c r="B88" s="1481">
        <f ca="1">NOW()</f>
        <v>45428.024603819445</v>
      </c>
      <c r="C88" s="1481"/>
      <c r="D88" s="1481"/>
      <c r="E88" s="1481"/>
      <c r="F88" s="1481"/>
      <c r="G88" s="1481"/>
      <c r="H88" s="1481"/>
      <c r="I88" s="1481"/>
      <c r="J88" s="1481"/>
      <c r="K88" s="1481"/>
      <c r="L88" s="1481"/>
      <c r="M88" s="1481"/>
      <c r="N88" s="1481"/>
      <c r="O88" s="1481"/>
      <c r="P88" s="1481"/>
      <c r="Q88" s="1481"/>
      <c r="R88" s="1481"/>
      <c r="S88" s="1481"/>
      <c r="T88" s="1481"/>
      <c r="U88" s="1481"/>
      <c r="V88" s="1481"/>
      <c r="W88" s="1481"/>
      <c r="X88" s="1481"/>
      <c r="Y88" s="1481"/>
      <c r="Z88" s="1481"/>
      <c r="AA88" s="1481"/>
      <c r="AB88" s="1481"/>
      <c r="AC88" s="1481"/>
      <c r="AD88" s="1481"/>
      <c r="AE88" s="1481"/>
      <c r="AF88" s="1481"/>
      <c r="AG88" s="1481"/>
      <c r="AH88" s="1481"/>
      <c r="AI88" s="1481"/>
      <c r="AJ88" s="1481"/>
      <c r="AK88" s="1481"/>
      <c r="AL88" s="1481"/>
      <c r="AM88" s="1481"/>
      <c r="AN88" s="1481"/>
      <c r="AO88" s="1481"/>
      <c r="AP88" s="1481"/>
      <c r="AQ88" s="1481"/>
      <c r="AR88" s="1481"/>
      <c r="AS88" s="1481"/>
      <c r="AT88" s="1481"/>
      <c r="AU88" s="1481"/>
      <c r="AV88" s="1481"/>
      <c r="AW88" s="1481"/>
      <c r="AX88" s="1481"/>
      <c r="AY88" s="1481"/>
      <c r="AZ88" s="1481"/>
      <c r="BA88" s="1481"/>
      <c r="BB88" s="1481"/>
      <c r="BC88" s="1481"/>
      <c r="BD88" s="1481"/>
      <c r="BE88" s="1481"/>
      <c r="BF88" s="1481"/>
      <c r="BG88" s="1481"/>
      <c r="BH88" s="1481"/>
      <c r="BI88" s="1481"/>
      <c r="BJ88" s="1481"/>
      <c r="BK88" s="1481"/>
      <c r="BL88" s="1481"/>
      <c r="BM88" s="1481"/>
      <c r="BN88" s="1481"/>
      <c r="BO88" s="1481"/>
      <c r="BP88" s="1481"/>
      <c r="BQ88" s="1481"/>
      <c r="BR88" s="1481"/>
      <c r="BS88" s="1481"/>
      <c r="BT88" s="1481"/>
      <c r="BU88" s="1481"/>
      <c r="BV88" s="1481"/>
      <c r="BW88" s="1481"/>
      <c r="BX88" s="1481"/>
      <c r="BY88" s="1481"/>
      <c r="BZ88" s="1481"/>
    </row>
  </sheetData>
  <mergeCells count="95">
    <mergeCell ref="B2:BB2"/>
    <mergeCell ref="BC2:BZ2"/>
    <mergeCell ref="B3:BZ3"/>
    <mergeCell ref="B88:BZ88"/>
    <mergeCell ref="B4:BZ4"/>
    <mergeCell ref="B81:BZ81"/>
    <mergeCell ref="B87:BZ87"/>
    <mergeCell ref="B82:BZ82"/>
    <mergeCell ref="B83:BZ83"/>
    <mergeCell ref="B84:BZ84"/>
    <mergeCell ref="B86:BZ86"/>
    <mergeCell ref="B85:BZ85"/>
    <mergeCell ref="B71:BX71"/>
    <mergeCell ref="B72:BX72"/>
    <mergeCell ref="B78:BZ78"/>
    <mergeCell ref="B80:BZ80"/>
    <mergeCell ref="B79:BZ79"/>
    <mergeCell ref="B73:BX73"/>
    <mergeCell ref="B77:BZ77"/>
    <mergeCell ref="B75:BX75"/>
    <mergeCell ref="B76:BX76"/>
    <mergeCell ref="B74:BX74"/>
    <mergeCell ref="B30:BX30"/>
    <mergeCell ref="B66:BY66"/>
    <mergeCell ref="B70:BY70"/>
    <mergeCell ref="B69:BX69"/>
    <mergeCell ref="B63:BX63"/>
    <mergeCell ref="B64:BX64"/>
    <mergeCell ref="B33:BX33"/>
    <mergeCell ref="B34:BX34"/>
    <mergeCell ref="B28:BX28"/>
    <mergeCell ref="B24:BX24"/>
    <mergeCell ref="B22:BX22"/>
    <mergeCell ref="B23:BX23"/>
    <mergeCell ref="B25:BX25"/>
    <mergeCell ref="B11:BX11"/>
    <mergeCell ref="B62:BX62"/>
    <mergeCell ref="B68:BY68"/>
    <mergeCell ref="B67:BY67"/>
    <mergeCell ref="B57:BX57"/>
    <mergeCell ref="B60:BX60"/>
    <mergeCell ref="B59:BX59"/>
    <mergeCell ref="B65:BX65"/>
    <mergeCell ref="B61:BX61"/>
    <mergeCell ref="B58:BX58"/>
    <mergeCell ref="B17:BX17"/>
    <mergeCell ref="B56:BX56"/>
    <mergeCell ref="B55:BX55"/>
    <mergeCell ref="B29:BX29"/>
    <mergeCell ref="B20:BX20"/>
    <mergeCell ref="B27:BX27"/>
    <mergeCell ref="BZ31:BZ32"/>
    <mergeCell ref="B42:BX42"/>
    <mergeCell ref="B43:BX43"/>
    <mergeCell ref="BY42:BY43"/>
    <mergeCell ref="BZ42:BZ43"/>
    <mergeCell ref="B38:BX38"/>
    <mergeCell ref="BY31:BY32"/>
    <mergeCell ref="B31:BX31"/>
    <mergeCell ref="B32:BX32"/>
    <mergeCell ref="B35:BX35"/>
    <mergeCell ref="BZ51:BZ52"/>
    <mergeCell ref="B41:BX41"/>
    <mergeCell ref="B39:BX39"/>
    <mergeCell ref="B44:BX44"/>
    <mergeCell ref="B45:BX45"/>
    <mergeCell ref="B46:BX46"/>
    <mergeCell ref="BY51:BY52"/>
    <mergeCell ref="B40:BX40"/>
    <mergeCell ref="B49:BX49"/>
    <mergeCell ref="B52:BX52"/>
    <mergeCell ref="B47:BX47"/>
    <mergeCell ref="B48:BX48"/>
    <mergeCell ref="B50:BX50"/>
    <mergeCell ref="B8:BX8"/>
    <mergeCell ref="B5:N5"/>
    <mergeCell ref="O5:BX5"/>
    <mergeCell ref="B7:BX7"/>
    <mergeCell ref="B6:BX6"/>
    <mergeCell ref="B9:BX9"/>
    <mergeCell ref="B12:BX12"/>
    <mergeCell ref="B13:BX13"/>
    <mergeCell ref="B10:BX10"/>
    <mergeCell ref="B54:BX54"/>
    <mergeCell ref="B14:BX14"/>
    <mergeCell ref="B19:BX19"/>
    <mergeCell ref="B21:BX21"/>
    <mergeCell ref="B26:BX26"/>
    <mergeCell ref="B18:BX18"/>
    <mergeCell ref="B15:BX15"/>
    <mergeCell ref="B16:BX16"/>
    <mergeCell ref="B36:BX36"/>
    <mergeCell ref="B37:BX37"/>
    <mergeCell ref="B53:BX53"/>
    <mergeCell ref="B51:BX51"/>
  </mergeCells>
  <phoneticPr fontId="14" type="noConversion"/>
  <conditionalFormatting sqref="B78:P78">
    <cfRule type="expression" dxfId="189" priority="9" stopIfTrue="1">
      <formula>BY65&gt;BZ65</formula>
    </cfRule>
  </conditionalFormatting>
  <conditionalFormatting sqref="B78:BZ78">
    <cfRule type="expression" dxfId="188" priority="1" stopIfTrue="1">
      <formula>"IF(AND(BY60&gt;BZ60,(((BY60-BZ60)/BY60)&gt;0.25)))"</formula>
    </cfRule>
  </conditionalFormatting>
  <conditionalFormatting sqref="Q78:AD78">
    <cfRule type="expression" dxfId="187" priority="8" stopIfTrue="1">
      <formula>BZ65&gt;CA65</formula>
    </cfRule>
  </conditionalFormatting>
  <conditionalFormatting sqref="AE78:AR78">
    <cfRule type="expression" dxfId="186" priority="7" stopIfTrue="1">
      <formula>BZ65&gt;CA65</formula>
    </cfRule>
  </conditionalFormatting>
  <conditionalFormatting sqref="AS78:BF78">
    <cfRule type="expression" dxfId="185" priority="6" stopIfTrue="1">
      <formula>BZ65&gt;CA65</formula>
    </cfRule>
  </conditionalFormatting>
  <conditionalFormatting sqref="BG78:BP78">
    <cfRule type="expression" dxfId="184" priority="5" stopIfTrue="1">
      <formula>BZ65&gt;CA65</formula>
    </cfRule>
  </conditionalFormatting>
  <conditionalFormatting sqref="BQ78:BV78">
    <cfRule type="expression" dxfId="183" priority="4" stopIfTrue="1">
      <formula>CH65&gt;CI65</formula>
    </cfRule>
  </conditionalFormatting>
  <conditionalFormatting sqref="BW78">
    <cfRule type="expression" dxfId="182" priority="3" stopIfTrue="1">
      <formula>BZ65&gt;CA65</formula>
    </cfRule>
  </conditionalFormatting>
  <conditionalFormatting sqref="BX78:BZ78">
    <cfRule type="expression" dxfId="181" priority="2" stopIfTrue="1">
      <formula>BZ65&gt;CA65</formula>
    </cfRule>
  </conditionalFormatting>
  <printOptions horizontalCentered="1"/>
  <pageMargins left="0.5" right="0.5" top="0.5" bottom="0.5" header="0.5" footer="0.5"/>
  <pageSetup fitToWidth="2" orientation="portrait" horizontalDpi="1200" verticalDpi="1200" r:id="rId1"/>
  <ignoredErrors>
    <ignoredError sqref="BZ76 BY31:BZ31 BY42:BZ42 BY38:BZ38 BY47:BZ47 BY51:BZ51 BY56:BZ56 BY60:BZ60 BZ61:BZ64 BY65:BZ65 BZ67 BY61:BY64 BZ70 BZ72:BZ74"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7" tint="0.39997558519241921"/>
    <pageSetUpPr fitToPage="1"/>
  </sheetPr>
  <dimension ref="A1:S178"/>
  <sheetViews>
    <sheetView showGridLines="0" topLeftCell="A7" zoomScaleNormal="100" zoomScaleSheetLayoutView="100" workbookViewId="0">
      <selection activeCell="C10" sqref="C10:D10"/>
    </sheetView>
  </sheetViews>
  <sheetFormatPr defaultColWidth="9.140625" defaultRowHeight="12.75" x14ac:dyDescent="0.2"/>
  <cols>
    <col min="1" max="1" width="3.42578125" style="53" customWidth="1"/>
    <col min="2" max="2" width="18.85546875" style="53" customWidth="1"/>
    <col min="3" max="3" width="3.28515625" style="53" customWidth="1"/>
    <col min="4" max="4" width="15.140625" style="53" customWidth="1"/>
    <col min="5" max="5" width="3.7109375" style="53" customWidth="1"/>
    <col min="6" max="6" width="12" style="53" customWidth="1"/>
    <col min="7" max="7" width="3.28515625" style="53" customWidth="1"/>
    <col min="8" max="8" width="4.7109375" style="53" customWidth="1"/>
    <col min="9" max="9" width="15" style="53" customWidth="1"/>
    <col min="10" max="10" width="6.42578125" style="53" customWidth="1"/>
    <col min="11" max="11" width="4.140625" style="53" customWidth="1"/>
    <col min="12" max="12" width="14.5703125" style="53" customWidth="1"/>
    <col min="13" max="13" width="7.42578125" style="53" customWidth="1"/>
    <col min="14" max="16384" width="9.140625" style="53"/>
  </cols>
  <sheetData>
    <row r="1" spans="1:16" ht="26.25" x14ac:dyDescent="0.4">
      <c r="A1" s="1509" t="s">
        <v>1216</v>
      </c>
      <c r="B1" s="1509"/>
      <c r="C1" s="1509"/>
      <c r="D1" s="1509"/>
      <c r="E1" s="1509"/>
      <c r="F1" s="1509"/>
      <c r="G1" s="1509"/>
      <c r="H1" s="1509"/>
      <c r="I1" s="1509"/>
      <c r="J1" s="1509"/>
      <c r="K1" s="1509"/>
      <c r="L1" s="1509"/>
      <c r="M1" s="1509"/>
    </row>
    <row r="2" spans="1:16" x14ac:dyDescent="0.2">
      <c r="A2" s="51"/>
      <c r="B2" s="51"/>
      <c r="C2" s="51"/>
      <c r="D2" s="51"/>
      <c r="E2" s="51"/>
      <c r="F2" s="51"/>
      <c r="G2" s="51"/>
      <c r="H2" s="52" t="s">
        <v>124</v>
      </c>
      <c r="I2" s="51"/>
      <c r="J2" s="51"/>
      <c r="K2" s="51"/>
      <c r="L2" s="51"/>
      <c r="M2" s="51"/>
      <c r="P2" s="889" t="s">
        <v>644</v>
      </c>
    </row>
    <row r="3" spans="1:16" x14ac:dyDescent="0.2">
      <c r="A3" s="51"/>
      <c r="B3" s="51"/>
      <c r="C3" s="51"/>
      <c r="D3" s="51"/>
      <c r="F3" s="51"/>
      <c r="G3" s="51"/>
      <c r="H3" s="52" t="s">
        <v>125</v>
      </c>
      <c r="I3" s="51"/>
      <c r="J3" s="51"/>
      <c r="K3" s="51"/>
      <c r="L3" s="51"/>
      <c r="M3" s="51"/>
      <c r="P3" s="889" t="s">
        <v>646</v>
      </c>
    </row>
    <row r="4" spans="1:16" x14ac:dyDescent="0.2">
      <c r="A4" s="51"/>
      <c r="B4" s="51"/>
      <c r="C4" s="51"/>
      <c r="D4" s="51"/>
      <c r="E4" s="51"/>
      <c r="F4" s="51"/>
      <c r="G4" s="51"/>
      <c r="H4" s="52"/>
      <c r="I4" s="51"/>
      <c r="J4" s="51"/>
      <c r="K4" s="51"/>
      <c r="L4" s="51"/>
      <c r="M4" s="51"/>
      <c r="P4" s="889" t="s">
        <v>647</v>
      </c>
    </row>
    <row r="5" spans="1:16" x14ac:dyDescent="0.2">
      <c r="A5" s="51"/>
      <c r="B5" s="51"/>
      <c r="C5" s="51"/>
      <c r="D5" s="51"/>
      <c r="E5" s="51"/>
      <c r="F5" s="51"/>
      <c r="G5" s="51"/>
      <c r="H5" s="51"/>
      <c r="I5" s="51"/>
      <c r="J5" s="51"/>
      <c r="K5" s="51"/>
      <c r="L5" s="51"/>
      <c r="M5" s="51"/>
      <c r="P5" s="889" t="s">
        <v>648</v>
      </c>
    </row>
    <row r="6" spans="1:16" ht="18.75" x14ac:dyDescent="0.3">
      <c r="A6" s="54" t="s">
        <v>126</v>
      </c>
      <c r="B6" s="51"/>
      <c r="C6" s="51"/>
      <c r="D6" s="51"/>
      <c r="E6" s="51"/>
      <c r="F6" s="51"/>
      <c r="G6" s="51"/>
      <c r="H6" s="51"/>
      <c r="I6" s="51"/>
      <c r="J6" s="51"/>
      <c r="K6" s="51"/>
      <c r="L6" s="51"/>
      <c r="M6" s="51"/>
      <c r="P6" s="889" t="s">
        <v>649</v>
      </c>
    </row>
    <row r="7" spans="1:16" ht="15.75" x14ac:dyDescent="0.25">
      <c r="A7" s="642" t="s">
        <v>1230</v>
      </c>
      <c r="B7" s="51"/>
      <c r="C7" s="51"/>
      <c r="D7" s="51"/>
      <c r="E7" s="51"/>
      <c r="F7" s="51"/>
      <c r="G7" s="51"/>
      <c r="H7" s="51"/>
      <c r="I7" s="51"/>
      <c r="J7" s="51"/>
      <c r="K7" s="51"/>
      <c r="L7" s="51"/>
      <c r="M7" s="55" t="s">
        <v>1688</v>
      </c>
    </row>
    <row r="8" spans="1:16" ht="15.75" x14ac:dyDescent="0.2">
      <c r="A8" s="1510" t="s">
        <v>1345</v>
      </c>
      <c r="B8" s="1511"/>
      <c r="C8" s="1511"/>
      <c r="D8" s="1511"/>
      <c r="E8" s="1511"/>
      <c r="F8" s="1511"/>
      <c r="G8" s="1511"/>
      <c r="H8" s="1511"/>
      <c r="I8" s="1511"/>
      <c r="J8" s="1511"/>
      <c r="K8" s="1511"/>
      <c r="L8" s="1511"/>
      <c r="M8" s="1512"/>
    </row>
    <row r="9" spans="1:16" ht="10.5" customHeight="1" x14ac:dyDescent="0.2">
      <c r="A9" s="467"/>
      <c r="B9" s="467"/>
      <c r="C9" s="467"/>
      <c r="D9" s="467"/>
      <c r="E9" s="467"/>
      <c r="F9" s="467"/>
      <c r="G9" s="467"/>
      <c r="H9" s="467"/>
      <c r="I9" s="467"/>
      <c r="J9" s="467"/>
      <c r="K9" s="467"/>
      <c r="L9" s="467"/>
      <c r="M9" s="467"/>
    </row>
    <row r="10" spans="1:16" x14ac:dyDescent="0.2">
      <c r="A10" s="51"/>
      <c r="B10" s="355" t="s">
        <v>127</v>
      </c>
      <c r="C10" s="1513"/>
      <c r="D10" s="1513"/>
      <c r="E10" s="51"/>
      <c r="H10" s="355" t="s">
        <v>128</v>
      </c>
      <c r="I10" s="1513"/>
      <c r="J10" s="1513"/>
      <c r="K10" s="1513"/>
      <c r="L10" s="1513"/>
      <c r="M10" s="1513"/>
    </row>
    <row r="11" spans="1:16" x14ac:dyDescent="0.2">
      <c r="A11" s="51"/>
      <c r="B11" s="355" t="s">
        <v>1680</v>
      </c>
      <c r="C11" s="1518" t="s">
        <v>644</v>
      </c>
      <c r="D11" s="1518"/>
      <c r="E11" s="51"/>
      <c r="H11" s="355" t="s">
        <v>1217</v>
      </c>
      <c r="I11" s="1517"/>
      <c r="J11" s="1517"/>
      <c r="K11" s="1517"/>
      <c r="L11" s="1517"/>
      <c r="M11" s="1517"/>
    </row>
    <row r="12" spans="1:16" x14ac:dyDescent="0.2">
      <c r="A12" s="51"/>
      <c r="B12" s="355"/>
      <c r="C12" s="355"/>
      <c r="D12" s="355"/>
      <c r="E12" s="51"/>
      <c r="F12" s="355"/>
      <c r="G12" s="355"/>
      <c r="H12" s="355"/>
      <c r="I12" s="355"/>
      <c r="J12" s="355"/>
      <c r="K12" s="355"/>
      <c r="L12" s="355"/>
      <c r="M12" s="355"/>
      <c r="N12" s="355"/>
    </row>
    <row r="13" spans="1:16" ht="15" x14ac:dyDescent="0.25">
      <c r="A13" s="1514" t="s">
        <v>1682</v>
      </c>
      <c r="B13" s="1515"/>
      <c r="C13" s="1515"/>
      <c r="D13" s="1515"/>
      <c r="E13" s="1515"/>
      <c r="F13" s="1515"/>
      <c r="G13" s="1515"/>
      <c r="H13" s="1515"/>
      <c r="I13" s="1515"/>
      <c r="J13" s="1515"/>
      <c r="K13" s="1515"/>
      <c r="L13" s="1515"/>
      <c r="M13" s="1516"/>
    </row>
    <row r="14" spans="1:16" ht="5.25" customHeight="1" x14ac:dyDescent="0.2">
      <c r="A14" s="51"/>
      <c r="B14" s="51"/>
      <c r="C14" s="51"/>
      <c r="D14" s="51"/>
      <c r="E14" s="51"/>
      <c r="F14" s="51"/>
      <c r="G14" s="51"/>
      <c r="H14" s="51"/>
      <c r="I14" s="51"/>
      <c r="J14" s="51"/>
      <c r="K14" s="51"/>
      <c r="L14" s="51"/>
      <c r="M14" s="51"/>
    </row>
    <row r="15" spans="1:16" ht="27" customHeight="1" x14ac:dyDescent="0.2">
      <c r="A15" s="1485" t="s">
        <v>1218</v>
      </c>
      <c r="B15" s="1485"/>
      <c r="C15" s="1485"/>
      <c r="D15" s="1485"/>
      <c r="E15" s="1485"/>
      <c r="F15" s="1485"/>
      <c r="G15" s="1485"/>
      <c r="H15" s="1485"/>
      <c r="I15" s="1485"/>
      <c r="J15" s="1485"/>
      <c r="K15" s="1485"/>
      <c r="L15" s="1485"/>
      <c r="M15" s="1485"/>
    </row>
    <row r="16" spans="1:16" ht="7.5" customHeight="1" x14ac:dyDescent="0.2">
      <c r="A16" s="51"/>
      <c r="B16" s="51"/>
      <c r="C16" s="51"/>
      <c r="D16" s="51"/>
      <c r="E16" s="51"/>
      <c r="F16" s="51"/>
      <c r="G16" s="51"/>
      <c r="H16" s="51"/>
      <c r="I16" s="51"/>
      <c r="J16" s="51"/>
      <c r="K16" s="51"/>
      <c r="L16" s="51"/>
      <c r="M16" s="51"/>
    </row>
    <row r="17" spans="1:14" ht="2.25" customHeight="1" x14ac:dyDescent="0.2">
      <c r="A17" s="51"/>
      <c r="B17" s="51"/>
      <c r="C17" s="51"/>
      <c r="D17" s="51"/>
      <c r="E17" s="51"/>
      <c r="F17" s="51"/>
      <c r="G17" s="51"/>
      <c r="H17" s="51"/>
      <c r="I17" s="51"/>
      <c r="J17" s="645"/>
      <c r="K17" s="51"/>
      <c r="L17" s="51"/>
      <c r="M17" s="51"/>
    </row>
    <row r="18" spans="1:14" x14ac:dyDescent="0.2">
      <c r="A18" s="51"/>
      <c r="B18" s="51"/>
      <c r="C18" s="51"/>
      <c r="D18" s="51"/>
      <c r="E18" s="51"/>
      <c r="F18" s="355"/>
      <c r="G18" s="51"/>
      <c r="H18" s="356" t="s">
        <v>129</v>
      </c>
      <c r="I18" s="418" t="s">
        <v>130</v>
      </c>
      <c r="J18" s="645"/>
      <c r="K18" s="356" t="s">
        <v>129</v>
      </c>
      <c r="L18" s="357" t="str">
        <f>IF(I18="starting year", " ", I18-1)</f>
        <v xml:space="preserve"> </v>
      </c>
    </row>
    <row r="19" spans="1:14" x14ac:dyDescent="0.2">
      <c r="A19" s="181" t="s">
        <v>131</v>
      </c>
      <c r="B19" s="51"/>
      <c r="C19" s="51"/>
      <c r="D19" s="51"/>
      <c r="E19" s="51"/>
      <c r="F19" s="51"/>
      <c r="G19" s="51"/>
      <c r="H19" s="51"/>
      <c r="I19" s="51"/>
      <c r="J19" s="645"/>
      <c r="K19" s="51"/>
      <c r="L19" s="51"/>
      <c r="M19" s="51"/>
    </row>
    <row r="20" spans="1:14" x14ac:dyDescent="0.2">
      <c r="A20" s="641">
        <v>1</v>
      </c>
      <c r="B20" s="181" t="s">
        <v>1224</v>
      </c>
      <c r="C20" s="51"/>
      <c r="D20" s="51"/>
      <c r="E20" s="51"/>
      <c r="F20" s="51"/>
      <c r="G20" s="51"/>
      <c r="H20" s="356" t="s">
        <v>124</v>
      </c>
      <c r="I20" s="414"/>
      <c r="J20" s="359">
        <f t="shared" ref="J20" si="0">IF(I20&lt;0, "&lt;Error",1)</f>
        <v>1</v>
      </c>
      <c r="K20" s="356" t="s">
        <v>124</v>
      </c>
      <c r="L20" s="414"/>
      <c r="M20" s="359">
        <f t="shared" ref="M20" si="1">IF(L20&lt;0, "&lt;Error",1)</f>
        <v>1</v>
      </c>
    </row>
    <row r="21" spans="1:14" ht="6" customHeight="1" x14ac:dyDescent="0.2">
      <c r="A21" s="51"/>
      <c r="B21" s="51"/>
      <c r="C21" s="51"/>
      <c r="D21" s="51"/>
      <c r="E21" s="51"/>
      <c r="F21" s="51"/>
      <c r="G21" s="51"/>
      <c r="H21" s="51"/>
      <c r="I21" s="51"/>
      <c r="J21" s="52"/>
      <c r="K21" s="51"/>
      <c r="L21" s="51"/>
      <c r="M21" s="52"/>
    </row>
    <row r="22" spans="1:14" x14ac:dyDescent="0.2">
      <c r="A22" s="641">
        <v>2</v>
      </c>
      <c r="B22" s="181" t="s">
        <v>1221</v>
      </c>
      <c r="C22" s="51"/>
      <c r="D22" s="51"/>
      <c r="E22" s="51"/>
      <c r="F22" s="51"/>
      <c r="G22" s="51"/>
      <c r="H22" s="51"/>
      <c r="I22" s="51"/>
      <c r="J22" s="52"/>
      <c r="K22" s="51"/>
      <c r="L22" s="51"/>
      <c r="M22" s="52"/>
    </row>
    <row r="23" spans="1:14" x14ac:dyDescent="0.2">
      <c r="A23" s="355" t="s">
        <v>1219</v>
      </c>
      <c r="B23" s="51" t="s">
        <v>1222</v>
      </c>
      <c r="C23" s="51"/>
      <c r="D23" s="51"/>
      <c r="E23" s="51"/>
      <c r="F23" s="51"/>
      <c r="G23" s="51"/>
      <c r="H23" s="356" t="s">
        <v>124</v>
      </c>
      <c r="I23" s="414"/>
      <c r="J23" s="359">
        <f>IF(I23&lt;0, "&lt;Error",1)</f>
        <v>1</v>
      </c>
      <c r="K23" s="356" t="s">
        <v>124</v>
      </c>
      <c r="L23" s="414"/>
      <c r="M23" s="359">
        <f>IF(L23&lt;0, "&lt;Error",1)</f>
        <v>1</v>
      </c>
    </row>
    <row r="24" spans="1:14" x14ac:dyDescent="0.2">
      <c r="A24" s="355" t="s">
        <v>1220</v>
      </c>
      <c r="B24" s="51" t="s">
        <v>1223</v>
      </c>
      <c r="C24" s="51"/>
      <c r="D24" s="51"/>
      <c r="E24" s="51"/>
      <c r="F24" s="51"/>
      <c r="G24" s="51"/>
      <c r="H24" s="361" t="s">
        <v>124</v>
      </c>
      <c r="I24" s="414"/>
      <c r="J24" s="359">
        <f>IF(I24&lt;0, "&lt;Error",1)</f>
        <v>1</v>
      </c>
      <c r="K24" s="361" t="s">
        <v>124</v>
      </c>
      <c r="L24" s="414"/>
      <c r="M24" s="359">
        <f>IF(L24&lt;0, "&lt;Error",1)</f>
        <v>1</v>
      </c>
    </row>
    <row r="25" spans="1:14" x14ac:dyDescent="0.2">
      <c r="A25" s="181" t="s">
        <v>1238</v>
      </c>
      <c r="B25" s="51"/>
      <c r="C25" s="51"/>
      <c r="D25" s="51"/>
      <c r="E25" s="51"/>
      <c r="F25" s="51"/>
      <c r="G25" s="51"/>
      <c r="H25" s="361"/>
      <c r="I25" s="385">
        <f>+'SE 1084 Calculations 08-15'!J11</f>
        <v>0</v>
      </c>
      <c r="J25" s="52"/>
      <c r="K25" s="361"/>
      <c r="L25" s="385">
        <f>+'SE 1084 Calculations 08-15'!M11</f>
        <v>0</v>
      </c>
      <c r="M25" s="52"/>
    </row>
    <row r="26" spans="1:14" ht="6.75" customHeight="1" x14ac:dyDescent="0.2">
      <c r="A26" s="51"/>
      <c r="B26" s="51"/>
      <c r="C26" s="51"/>
      <c r="D26" s="51"/>
      <c r="E26" s="51"/>
      <c r="F26" s="51"/>
      <c r="G26" s="51"/>
      <c r="H26" s="51"/>
      <c r="I26" s="51"/>
      <c r="J26" s="52"/>
      <c r="K26" s="51"/>
      <c r="L26" s="51"/>
      <c r="M26" s="52"/>
    </row>
    <row r="27" spans="1:14" x14ac:dyDescent="0.2">
      <c r="A27" s="641">
        <v>3</v>
      </c>
      <c r="B27" s="181" t="s">
        <v>706</v>
      </c>
      <c r="C27" s="51"/>
      <c r="D27" s="51"/>
      <c r="E27" s="51"/>
      <c r="F27" s="51"/>
      <c r="G27" s="51"/>
      <c r="H27" s="51"/>
      <c r="I27" s="51"/>
      <c r="J27" s="52"/>
      <c r="K27" s="51"/>
      <c r="L27" s="51"/>
      <c r="M27" s="52"/>
    </row>
    <row r="28" spans="1:14" x14ac:dyDescent="0.2">
      <c r="A28" s="355" t="s">
        <v>1219</v>
      </c>
      <c r="B28" s="51" t="s">
        <v>621</v>
      </c>
      <c r="C28" s="51"/>
      <c r="D28" s="51"/>
      <c r="E28" s="51"/>
      <c r="F28" s="51"/>
      <c r="G28" s="51"/>
      <c r="H28" s="415" t="s">
        <v>124</v>
      </c>
      <c r="I28" s="414"/>
      <c r="J28" s="359">
        <f t="shared" ref="J28:J34" si="2">IF(I28&lt;0, "&lt;Error",1)</f>
        <v>1</v>
      </c>
      <c r="K28" s="415" t="s">
        <v>124</v>
      </c>
      <c r="L28" s="414"/>
      <c r="M28" s="359">
        <f t="shared" ref="M28:M34" si="3">IF(L28&lt;0, "&lt;Error",1)</f>
        <v>1</v>
      </c>
    </row>
    <row r="29" spans="1:14" x14ac:dyDescent="0.2">
      <c r="A29" s="355" t="s">
        <v>1220</v>
      </c>
      <c r="B29" s="51" t="s">
        <v>144</v>
      </c>
      <c r="C29" s="51"/>
      <c r="D29" s="51"/>
      <c r="E29" s="51"/>
      <c r="F29" s="51"/>
      <c r="G29" s="51"/>
      <c r="H29" s="415" t="s">
        <v>124</v>
      </c>
      <c r="I29" s="414"/>
      <c r="J29" s="359">
        <f t="shared" si="2"/>
        <v>1</v>
      </c>
      <c r="K29" s="415" t="s">
        <v>124</v>
      </c>
      <c r="L29" s="414"/>
      <c r="M29" s="359">
        <f t="shared" si="3"/>
        <v>1</v>
      </c>
    </row>
    <row r="30" spans="1:14" x14ac:dyDescent="0.2">
      <c r="A30" s="355" t="s">
        <v>1225</v>
      </c>
      <c r="B30" s="51" t="s">
        <v>145</v>
      </c>
      <c r="C30" s="51"/>
      <c r="D30" s="51"/>
      <c r="E30" s="51"/>
      <c r="F30" s="51"/>
      <c r="G30" s="51"/>
      <c r="H30" s="361" t="s">
        <v>124</v>
      </c>
      <c r="I30" s="414"/>
      <c r="J30" s="359">
        <f t="shared" si="2"/>
        <v>1</v>
      </c>
      <c r="K30" s="361" t="s">
        <v>124</v>
      </c>
      <c r="L30" s="414"/>
      <c r="M30" s="359">
        <f t="shared" si="3"/>
        <v>1</v>
      </c>
    </row>
    <row r="31" spans="1:14" x14ac:dyDescent="0.2">
      <c r="A31" s="355" t="s">
        <v>1226</v>
      </c>
      <c r="B31" s="51" t="s">
        <v>117</v>
      </c>
      <c r="C31" s="51"/>
      <c r="D31" s="51"/>
      <c r="E31" s="51"/>
      <c r="F31" s="51"/>
      <c r="G31" s="51"/>
      <c r="H31" s="361" t="s">
        <v>124</v>
      </c>
      <c r="I31" s="414"/>
      <c r="J31" s="359">
        <f t="shared" si="2"/>
        <v>1</v>
      </c>
      <c r="K31" s="361" t="s">
        <v>124</v>
      </c>
      <c r="L31" s="414"/>
      <c r="M31" s="359">
        <f t="shared" si="3"/>
        <v>1</v>
      </c>
    </row>
    <row r="32" spans="1:14" x14ac:dyDescent="0.2">
      <c r="A32" s="355" t="s">
        <v>1227</v>
      </c>
      <c r="B32" s="51" t="s">
        <v>1678</v>
      </c>
      <c r="C32" s="51"/>
      <c r="D32" s="51"/>
      <c r="E32" s="827" t="str">
        <f>IF($C$11="FHA","See Note for FHA&gt;&gt;","")</f>
        <v/>
      </c>
      <c r="F32" s="51"/>
      <c r="G32" s="51"/>
      <c r="H32" s="361" t="s">
        <v>125</v>
      </c>
      <c r="I32" s="414"/>
      <c r="J32" s="359">
        <f t="shared" si="2"/>
        <v>1</v>
      </c>
      <c r="K32" s="361" t="s">
        <v>125</v>
      </c>
      <c r="L32" s="414"/>
      <c r="M32" s="359">
        <f t="shared" si="3"/>
        <v>1</v>
      </c>
      <c r="N32" s="944" t="s">
        <v>1687</v>
      </c>
    </row>
    <row r="33" spans="1:13" x14ac:dyDescent="0.2">
      <c r="A33" s="355" t="s">
        <v>1228</v>
      </c>
      <c r="B33" s="51" t="s">
        <v>146</v>
      </c>
      <c r="C33" s="51"/>
      <c r="D33" s="51"/>
      <c r="E33" s="51"/>
      <c r="F33" s="51"/>
      <c r="G33" s="51"/>
      <c r="H33" s="361" t="s">
        <v>124</v>
      </c>
      <c r="I33" s="414"/>
      <c r="J33" s="359">
        <f t="shared" ref="J33" si="4">IF(I33&lt;0, "&lt;Error",1)</f>
        <v>1</v>
      </c>
      <c r="K33" s="361" t="s">
        <v>124</v>
      </c>
      <c r="L33" s="414"/>
      <c r="M33" s="359">
        <f t="shared" si="3"/>
        <v>1</v>
      </c>
    </row>
    <row r="34" spans="1:13" x14ac:dyDescent="0.2">
      <c r="A34" s="355" t="s">
        <v>1229</v>
      </c>
      <c r="B34" s="51" t="s">
        <v>147</v>
      </c>
      <c r="C34" s="51"/>
      <c r="D34" s="51"/>
      <c r="E34" s="51"/>
      <c r="F34" s="51"/>
      <c r="G34" s="51"/>
      <c r="H34" s="361" t="s">
        <v>124</v>
      </c>
      <c r="I34" s="414"/>
      <c r="J34" s="359">
        <f t="shared" si="2"/>
        <v>1</v>
      </c>
      <c r="K34" s="361" t="s">
        <v>124</v>
      </c>
      <c r="L34" s="414"/>
      <c r="M34" s="359">
        <f t="shared" si="3"/>
        <v>1</v>
      </c>
    </row>
    <row r="35" spans="1:13" x14ac:dyDescent="0.2">
      <c r="A35" s="181" t="s">
        <v>1239</v>
      </c>
      <c r="B35" s="51"/>
      <c r="C35" s="51"/>
      <c r="D35" s="51"/>
      <c r="E35" s="51"/>
      <c r="F35" s="51"/>
      <c r="G35" s="51"/>
      <c r="H35" s="361"/>
      <c r="I35" s="385">
        <f>+'SE 1084 Calculations 08-15'!J21</f>
        <v>0</v>
      </c>
      <c r="J35" s="52"/>
      <c r="K35" s="361"/>
      <c r="L35" s="385">
        <f>+'SE 1084 Calculations 08-15'!M21</f>
        <v>0</v>
      </c>
      <c r="M35" s="52"/>
    </row>
    <row r="36" spans="1:13" ht="7.5" customHeight="1" x14ac:dyDescent="0.2">
      <c r="A36" s="51"/>
      <c r="B36" s="51"/>
      <c r="C36" s="51"/>
      <c r="D36" s="51"/>
      <c r="E36" s="51"/>
      <c r="F36" s="51"/>
      <c r="G36" s="51"/>
      <c r="H36" s="51"/>
      <c r="I36" s="51"/>
      <c r="J36" s="52"/>
      <c r="K36" s="51"/>
      <c r="L36" s="51"/>
      <c r="M36" s="52"/>
    </row>
    <row r="37" spans="1:13" x14ac:dyDescent="0.2">
      <c r="A37" s="641">
        <v>4</v>
      </c>
      <c r="B37" s="181" t="s">
        <v>708</v>
      </c>
      <c r="C37" s="51"/>
      <c r="D37" s="51"/>
      <c r="E37" s="51"/>
      <c r="F37" s="51"/>
      <c r="G37" s="51"/>
      <c r="H37" s="51"/>
      <c r="I37" s="51"/>
      <c r="J37" s="52"/>
      <c r="K37" s="51"/>
      <c r="L37" s="51"/>
      <c r="M37" s="52"/>
    </row>
    <row r="38" spans="1:13" x14ac:dyDescent="0.2">
      <c r="A38" s="355" t="s">
        <v>1219</v>
      </c>
      <c r="B38" s="51" t="s">
        <v>436</v>
      </c>
      <c r="C38" s="51"/>
      <c r="D38" s="51"/>
      <c r="E38" s="51"/>
      <c r="F38" s="51"/>
      <c r="G38" s="51"/>
      <c r="H38" s="356" t="s">
        <v>124</v>
      </c>
      <c r="I38" s="414"/>
      <c r="J38" s="359">
        <f>IF(I38&lt;0, "&lt;Error",1)</f>
        <v>1</v>
      </c>
      <c r="K38" s="356" t="s">
        <v>124</v>
      </c>
      <c r="L38" s="414"/>
      <c r="M38" s="359">
        <f>IF(L38&lt;0, "&lt;Error",1)</f>
        <v>1</v>
      </c>
    </row>
    <row r="39" spans="1:13" ht="6" customHeight="1" x14ac:dyDescent="0.2">
      <c r="A39" s="51"/>
      <c r="B39" s="51"/>
      <c r="C39" s="51"/>
      <c r="D39" s="51"/>
      <c r="E39" s="51"/>
      <c r="F39" s="51"/>
      <c r="G39" s="51"/>
      <c r="H39" s="51"/>
      <c r="I39" s="51"/>
      <c r="J39" s="51"/>
      <c r="K39" s="51"/>
      <c r="L39" s="51"/>
      <c r="M39" s="51"/>
    </row>
    <row r="40" spans="1:13" x14ac:dyDescent="0.2">
      <c r="A40" s="641">
        <v>5</v>
      </c>
      <c r="B40" s="181" t="s">
        <v>710</v>
      </c>
      <c r="C40" s="51"/>
      <c r="D40" s="51"/>
      <c r="E40" s="51"/>
      <c r="F40" s="51"/>
      <c r="G40" s="51"/>
      <c r="H40" s="51"/>
      <c r="I40" s="51"/>
      <c r="J40" s="51"/>
      <c r="K40" s="51"/>
      <c r="L40" s="51"/>
      <c r="M40" s="51"/>
    </row>
    <row r="41" spans="1:13" ht="6.75" customHeight="1" x14ac:dyDescent="0.2">
      <c r="A41" s="641"/>
      <c r="B41" s="181"/>
      <c r="C41" s="51"/>
      <c r="D41" s="51"/>
      <c r="E41" s="51"/>
      <c r="F41" s="51"/>
      <c r="G41" s="51"/>
      <c r="H41" s="51"/>
      <c r="I41" s="51"/>
      <c r="J41" s="51"/>
      <c r="K41" s="51"/>
      <c r="L41" s="51"/>
      <c r="M41" s="51"/>
    </row>
    <row r="42" spans="1:13" ht="25.5" customHeight="1" x14ac:dyDescent="0.2">
      <c r="A42" s="1498" t="s">
        <v>1231</v>
      </c>
      <c r="B42" s="1498"/>
      <c r="C42" s="1498"/>
      <c r="D42" s="1498"/>
      <c r="E42" s="1498"/>
      <c r="F42" s="1498"/>
      <c r="G42" s="1498"/>
      <c r="H42" s="1498"/>
      <c r="I42" s="1498"/>
      <c r="J42" s="1498"/>
      <c r="K42" s="1498"/>
      <c r="L42" s="1498"/>
      <c r="M42" s="1498"/>
    </row>
    <row r="43" spans="1:13" ht="7.5" customHeight="1" x14ac:dyDescent="0.2">
      <c r="A43" s="641"/>
      <c r="B43" s="181"/>
      <c r="C43" s="51"/>
      <c r="D43" s="51"/>
      <c r="E43" s="51"/>
      <c r="F43" s="51"/>
      <c r="G43" s="51"/>
      <c r="H43" s="51"/>
      <c r="I43" s="51"/>
      <c r="J43" s="51"/>
      <c r="K43" s="51"/>
      <c r="L43" s="51"/>
      <c r="M43" s="51"/>
    </row>
    <row r="44" spans="1:13" x14ac:dyDescent="0.2">
      <c r="A44" s="355" t="s">
        <v>1219</v>
      </c>
      <c r="B44" s="51" t="s">
        <v>1232</v>
      </c>
      <c r="C44" s="51"/>
      <c r="D44" s="51"/>
      <c r="E44" s="51"/>
      <c r="F44" s="51"/>
      <c r="G44" s="51"/>
      <c r="H44" s="356" t="s">
        <v>124</v>
      </c>
      <c r="I44" s="414"/>
      <c r="J44" s="359">
        <f>IF(I44&lt;0, "&lt;Error",1)</f>
        <v>1</v>
      </c>
      <c r="K44" s="356" t="s">
        <v>124</v>
      </c>
      <c r="L44" s="414"/>
      <c r="M44" s="359">
        <f>IF(L44&lt;0, "&lt;Error",1)</f>
        <v>1</v>
      </c>
    </row>
    <row r="45" spans="1:13" x14ac:dyDescent="0.2">
      <c r="A45" s="355" t="s">
        <v>1220</v>
      </c>
      <c r="B45" s="51" t="s">
        <v>1233</v>
      </c>
      <c r="C45" s="51"/>
      <c r="D45" s="51"/>
      <c r="E45" s="51"/>
      <c r="F45" s="51"/>
      <c r="G45" s="51"/>
      <c r="H45" s="361" t="s">
        <v>125</v>
      </c>
      <c r="I45" s="414"/>
      <c r="J45" s="359">
        <f>IF(I45&lt;0, "&lt;Error",1)</f>
        <v>1</v>
      </c>
      <c r="K45" s="361" t="s">
        <v>125</v>
      </c>
      <c r="L45" s="414"/>
      <c r="M45" s="359">
        <f>IF(L45&lt;0, "&lt;Error",1)</f>
        <v>1</v>
      </c>
    </row>
    <row r="46" spans="1:13" x14ac:dyDescent="0.2">
      <c r="A46" s="355" t="s">
        <v>1225</v>
      </c>
      <c r="B46" s="51" t="s">
        <v>441</v>
      </c>
      <c r="C46" s="51"/>
      <c r="D46" s="51"/>
      <c r="E46" s="51"/>
      <c r="F46" s="51"/>
      <c r="G46" s="51"/>
      <c r="H46" s="356" t="s">
        <v>124</v>
      </c>
      <c r="I46" s="414"/>
      <c r="J46" s="359">
        <f>IF(I46&lt;0, "&lt;Error",1)</f>
        <v>1</v>
      </c>
      <c r="K46" s="356" t="s">
        <v>124</v>
      </c>
      <c r="L46" s="414"/>
      <c r="M46" s="359">
        <f>IF(L46&lt;0, "&lt;Error",1)</f>
        <v>1</v>
      </c>
    </row>
    <row r="47" spans="1:13" x14ac:dyDescent="0.2">
      <c r="A47" s="181" t="s">
        <v>1240</v>
      </c>
      <c r="B47" s="51"/>
      <c r="C47" s="51"/>
      <c r="D47" s="51"/>
      <c r="E47" s="51"/>
      <c r="F47" s="51"/>
      <c r="G47" s="51"/>
      <c r="H47" s="361"/>
      <c r="I47" s="385">
        <f>+'SE 1084 Calculations 08-15'!J33</f>
        <v>0</v>
      </c>
      <c r="J47" s="52"/>
      <c r="K47" s="361"/>
      <c r="L47" s="385">
        <f>+'SE 1084 Calculations 08-15'!M33</f>
        <v>0</v>
      </c>
      <c r="M47" s="52"/>
    </row>
    <row r="48" spans="1:13" ht="8.25" customHeight="1" x14ac:dyDescent="0.2">
      <c r="A48" s="51"/>
      <c r="B48" s="51"/>
      <c r="C48" s="51"/>
      <c r="D48" s="51"/>
      <c r="E48" s="51"/>
      <c r="F48" s="51"/>
      <c r="G48" s="51"/>
      <c r="H48" s="51"/>
      <c r="I48" s="51"/>
      <c r="J48" s="52"/>
      <c r="K48" s="51"/>
      <c r="L48" s="51"/>
      <c r="M48" s="52"/>
    </row>
    <row r="49" spans="1:14" x14ac:dyDescent="0.2">
      <c r="A49" s="641">
        <v>6</v>
      </c>
      <c r="B49" s="181" t="s">
        <v>716</v>
      </c>
      <c r="C49" s="51"/>
      <c r="D49" s="51"/>
      <c r="E49" s="51"/>
      <c r="F49" s="51"/>
      <c r="G49" s="51"/>
      <c r="H49" s="51"/>
      <c r="I49" s="51"/>
      <c r="J49" s="52"/>
      <c r="K49" s="51"/>
      <c r="L49" s="51"/>
      <c r="M49" s="52"/>
    </row>
    <row r="50" spans="1:14" x14ac:dyDescent="0.2">
      <c r="A50" s="355" t="s">
        <v>1219</v>
      </c>
      <c r="B50" s="51" t="s">
        <v>1234</v>
      </c>
      <c r="C50" s="51"/>
      <c r="D50" s="51"/>
      <c r="E50" s="51"/>
      <c r="F50" s="51"/>
      <c r="G50" s="51"/>
      <c r="H50" s="415" t="s">
        <v>124</v>
      </c>
      <c r="I50" s="414"/>
      <c r="J50" s="359">
        <f t="shared" ref="J50:J55" si="5">IF(I50&lt;0, "&lt;Error",1)</f>
        <v>1</v>
      </c>
      <c r="K50" s="415" t="s">
        <v>124</v>
      </c>
      <c r="L50" s="414"/>
      <c r="M50" s="359">
        <f t="shared" ref="M50:M55" si="6">IF(L50&lt;0, "&lt;Error",1)</f>
        <v>1</v>
      </c>
    </row>
    <row r="51" spans="1:14" x14ac:dyDescent="0.2">
      <c r="A51" s="355" t="s">
        <v>1220</v>
      </c>
      <c r="B51" s="51" t="s">
        <v>717</v>
      </c>
      <c r="C51" s="51"/>
      <c r="D51" s="51"/>
      <c r="E51" s="51"/>
      <c r="F51" s="51"/>
      <c r="G51" s="51"/>
      <c r="H51" s="356" t="s">
        <v>124</v>
      </c>
      <c r="I51" s="414"/>
      <c r="J51" s="359">
        <f t="shared" si="5"/>
        <v>1</v>
      </c>
      <c r="K51" s="356" t="s">
        <v>124</v>
      </c>
      <c r="L51" s="414"/>
      <c r="M51" s="359">
        <f t="shared" si="6"/>
        <v>1</v>
      </c>
    </row>
    <row r="52" spans="1:14" x14ac:dyDescent="0.2">
      <c r="A52" s="355" t="s">
        <v>1225</v>
      </c>
      <c r="B52" s="51" t="s">
        <v>151</v>
      </c>
      <c r="C52" s="51"/>
      <c r="D52" s="51"/>
      <c r="E52" s="51"/>
      <c r="F52" s="51"/>
      <c r="G52" s="51"/>
      <c r="H52" s="415" t="s">
        <v>124</v>
      </c>
      <c r="I52" s="414"/>
      <c r="J52" s="359">
        <f t="shared" si="5"/>
        <v>1</v>
      </c>
      <c r="K52" s="415" t="s">
        <v>124</v>
      </c>
      <c r="L52" s="414"/>
      <c r="M52" s="359">
        <f t="shared" si="6"/>
        <v>1</v>
      </c>
    </row>
    <row r="53" spans="1:14" x14ac:dyDescent="0.2">
      <c r="A53" s="355" t="s">
        <v>1226</v>
      </c>
      <c r="B53" s="51" t="s">
        <v>152</v>
      </c>
      <c r="C53" s="51"/>
      <c r="D53" s="51"/>
      <c r="E53" s="51"/>
      <c r="F53" s="51"/>
      <c r="G53" s="51"/>
      <c r="H53" s="361" t="s">
        <v>124</v>
      </c>
      <c r="I53" s="414"/>
      <c r="J53" s="359">
        <f t="shared" si="5"/>
        <v>1</v>
      </c>
      <c r="K53" s="361" t="s">
        <v>124</v>
      </c>
      <c r="L53" s="414"/>
      <c r="M53" s="359">
        <f t="shared" si="6"/>
        <v>1</v>
      </c>
    </row>
    <row r="54" spans="1:14" x14ac:dyDescent="0.2">
      <c r="A54" s="355" t="s">
        <v>1227</v>
      </c>
      <c r="B54" s="51" t="s">
        <v>153</v>
      </c>
      <c r="C54" s="51"/>
      <c r="D54" s="51"/>
      <c r="E54" s="51"/>
      <c r="F54" s="51"/>
      <c r="G54" s="51"/>
      <c r="H54" s="356" t="s">
        <v>124</v>
      </c>
      <c r="I54" s="414"/>
      <c r="J54" s="359">
        <f t="shared" si="5"/>
        <v>1</v>
      </c>
      <c r="K54" s="356" t="s">
        <v>124</v>
      </c>
      <c r="L54" s="414"/>
      <c r="M54" s="359">
        <f t="shared" si="6"/>
        <v>1</v>
      </c>
      <c r="N54" s="827" t="str">
        <f>IF($C$11="fha",IF(I54&gt;0,"WARNING! Amortization or Casualty loss not allowed on FHA loans",IF(L54&gt;0,"WARNING! Amortization or Casualty loss not allowed on FHA loans","")),"")</f>
        <v/>
      </c>
    </row>
    <row r="55" spans="1:14" x14ac:dyDescent="0.2">
      <c r="A55" s="355" t="s">
        <v>1228</v>
      </c>
      <c r="B55" s="51" t="s">
        <v>154</v>
      </c>
      <c r="C55" s="51"/>
      <c r="D55" s="51"/>
      <c r="E55" s="51"/>
      <c r="F55" s="51"/>
      <c r="G55" s="51"/>
      <c r="H55" s="356" t="s">
        <v>124</v>
      </c>
      <c r="I55" s="414"/>
      <c r="J55" s="359">
        <f t="shared" si="5"/>
        <v>1</v>
      </c>
      <c r="K55" s="356" t="s">
        <v>124</v>
      </c>
      <c r="L55" s="414"/>
      <c r="M55" s="359">
        <f t="shared" si="6"/>
        <v>1</v>
      </c>
    </row>
    <row r="56" spans="1:14" x14ac:dyDescent="0.2">
      <c r="A56" s="181" t="s">
        <v>1241</v>
      </c>
      <c r="B56" s="51"/>
      <c r="C56" s="51"/>
      <c r="D56" s="51"/>
      <c r="E56" s="51"/>
      <c r="F56" s="51"/>
      <c r="G56" s="51"/>
      <c r="H56" s="428"/>
      <c r="I56" s="385">
        <f>+'SE 1084 Calculations 08-15'!J42</f>
        <v>0</v>
      </c>
      <c r="J56" s="52"/>
      <c r="K56" s="361"/>
      <c r="L56" s="385">
        <f>+'SE 1084 Calculations 08-15'!M42</f>
        <v>0</v>
      </c>
      <c r="M56" s="51"/>
    </row>
    <row r="57" spans="1:14" ht="27" customHeight="1" x14ac:dyDescent="0.2">
      <c r="A57" s="51"/>
      <c r="B57" s="51"/>
      <c r="C57" s="51"/>
      <c r="D57" s="51"/>
      <c r="E57" s="51"/>
      <c r="F57" s="51"/>
      <c r="G57" s="51"/>
      <c r="H57" s="1508" t="str">
        <f>IF((SUM(J43:J56)+SUM(J20:J38))&lt;&gt;20, "^Error-all numbers must be positive!", " ")</f>
        <v xml:space="preserve"> </v>
      </c>
      <c r="I57" s="1508"/>
      <c r="J57" s="51"/>
      <c r="K57" s="1508" t="str">
        <f>IF((SUM(M43:M56)+SUM(M20:M38))&lt;&gt;20, "^Error-all numbers must be positive!", " ")</f>
        <v xml:space="preserve"> </v>
      </c>
      <c r="L57" s="1508"/>
      <c r="M57" s="51"/>
    </row>
    <row r="58" spans="1:14" ht="6" customHeight="1" x14ac:dyDescent="0.2">
      <c r="A58" s="368"/>
      <c r="B58" s="369"/>
      <c r="C58" s="369"/>
      <c r="D58" s="369"/>
      <c r="E58" s="369"/>
      <c r="F58" s="369"/>
      <c r="G58" s="369"/>
      <c r="H58" s="369"/>
      <c r="I58" s="369"/>
      <c r="J58" s="369"/>
      <c r="K58" s="369"/>
      <c r="L58" s="369"/>
      <c r="M58" s="370"/>
    </row>
    <row r="59" spans="1:14" ht="13.5" thickBot="1" x14ac:dyDescent="0.25">
      <c r="A59" s="371" t="s">
        <v>1264</v>
      </c>
      <c r="B59" s="372"/>
      <c r="C59" s="372"/>
      <c r="D59" s="372"/>
      <c r="E59" s="372"/>
      <c r="F59" s="372"/>
      <c r="G59" s="372"/>
      <c r="H59" s="373"/>
      <c r="I59" s="367">
        <f>+'SE 1084 Calculations 08-15'!J45</f>
        <v>0</v>
      </c>
      <c r="J59" s="372"/>
      <c r="K59" s="373"/>
      <c r="L59" s="367">
        <f>+'SE 1084 Calculations 08-15'!M45</f>
        <v>0</v>
      </c>
      <c r="M59" s="374"/>
    </row>
    <row r="60" spans="1:14" ht="5.25" customHeight="1" x14ac:dyDescent="0.2">
      <c r="A60" s="375"/>
      <c r="B60" s="376"/>
      <c r="C60" s="376"/>
      <c r="D60" s="376"/>
      <c r="E60" s="376"/>
      <c r="F60" s="376"/>
      <c r="G60" s="376"/>
      <c r="H60" s="376"/>
      <c r="I60" s="376"/>
      <c r="J60" s="376"/>
      <c r="K60" s="376"/>
      <c r="L60" s="376"/>
      <c r="M60" s="377"/>
    </row>
    <row r="61" spans="1:14" ht="25.5" customHeight="1" x14ac:dyDescent="0.2">
      <c r="A61" s="1498" t="s">
        <v>1235</v>
      </c>
      <c r="B61" s="1498"/>
      <c r="C61" s="1498"/>
      <c r="D61" s="1498"/>
      <c r="E61" s="1498"/>
      <c r="F61" s="1498"/>
      <c r="G61" s="1498"/>
      <c r="H61" s="1498"/>
      <c r="I61" s="1498"/>
      <c r="J61" s="1498"/>
      <c r="K61" s="1498"/>
      <c r="L61" s="1498"/>
      <c r="M61" s="1498"/>
    </row>
    <row r="62" spans="1:14" ht="6.75" customHeight="1" thickBot="1" x14ac:dyDescent="0.25">
      <c r="A62" s="643"/>
      <c r="B62" s="644"/>
      <c r="C62" s="426"/>
      <c r="D62" s="426"/>
      <c r="E62" s="426"/>
      <c r="F62" s="426"/>
      <c r="G62" s="426"/>
      <c r="H62" s="426"/>
      <c r="I62" s="426"/>
      <c r="J62" s="426"/>
      <c r="K62" s="426"/>
      <c r="L62" s="426"/>
      <c r="M62" s="426"/>
    </row>
    <row r="63" spans="1:14" ht="6.75" customHeight="1" x14ac:dyDescent="0.2">
      <c r="A63" s="641"/>
      <c r="B63" s="181"/>
      <c r="C63" s="51"/>
      <c r="D63" s="51"/>
      <c r="E63" s="51"/>
      <c r="F63" s="51"/>
      <c r="G63" s="51"/>
      <c r="H63" s="51"/>
      <c r="I63" s="51"/>
      <c r="J63" s="51"/>
      <c r="K63" s="51"/>
      <c r="L63" s="51"/>
      <c r="M63" s="51"/>
    </row>
    <row r="64" spans="1:14" ht="9.75" customHeight="1" x14ac:dyDescent="0.2">
      <c r="A64" s="181" t="s">
        <v>1236</v>
      </c>
      <c r="B64" s="51"/>
      <c r="C64" s="51"/>
      <c r="D64" s="51"/>
      <c r="E64" s="51"/>
      <c r="F64" s="51"/>
      <c r="G64" s="51"/>
      <c r="H64" s="51"/>
      <c r="I64" s="51"/>
      <c r="J64" s="51"/>
      <c r="K64" s="51"/>
      <c r="L64" s="51"/>
      <c r="M64" s="51"/>
    </row>
    <row r="65" spans="1:13" ht="56.25" customHeight="1" x14ac:dyDescent="0.2">
      <c r="A65" s="1503" t="s">
        <v>1417</v>
      </c>
      <c r="B65" s="1503"/>
      <c r="C65" s="1503"/>
      <c r="D65" s="1503"/>
      <c r="E65" s="1503"/>
      <c r="F65" s="1503"/>
      <c r="G65" s="1503"/>
      <c r="H65" s="1503"/>
      <c r="I65" s="1503"/>
      <c r="J65" s="1503"/>
      <c r="K65" s="1503"/>
      <c r="L65" s="1503"/>
      <c r="M65" s="1503"/>
    </row>
    <row r="66" spans="1:13" ht="12.75" customHeight="1" x14ac:dyDescent="0.2">
      <c r="A66" s="1485" t="s">
        <v>1347</v>
      </c>
      <c r="B66" s="1485"/>
      <c r="C66" s="1485"/>
      <c r="D66" s="1485"/>
      <c r="E66" s="1485"/>
      <c r="F66" s="1485"/>
      <c r="G66" s="1485"/>
      <c r="H66" s="1485"/>
      <c r="I66" s="1485"/>
      <c r="J66" s="1485"/>
      <c r="K66" s="1485"/>
      <c r="L66" s="1485"/>
      <c r="M66" s="1485"/>
    </row>
    <row r="67" spans="1:13" ht="8.25" customHeight="1" x14ac:dyDescent="0.2">
      <c r="A67" s="1507"/>
      <c r="B67" s="1507"/>
      <c r="C67" s="1507"/>
      <c r="D67" s="1507"/>
      <c r="E67" s="1507"/>
      <c r="F67" s="1507"/>
      <c r="G67" s="1507"/>
      <c r="H67" s="1507"/>
      <c r="I67" s="1507"/>
      <c r="J67" s="1507"/>
      <c r="K67" s="1507"/>
      <c r="L67" s="1507"/>
      <c r="M67" s="1507"/>
    </row>
    <row r="68" spans="1:13" ht="12.75" customHeight="1" x14ac:dyDescent="0.2">
      <c r="A68" s="1507" t="s">
        <v>1348</v>
      </c>
      <c r="B68" s="1507"/>
      <c r="C68" s="1507"/>
      <c r="D68" s="1507"/>
      <c r="E68" s="1507"/>
      <c r="F68" s="1507"/>
      <c r="G68" s="1507"/>
      <c r="H68" s="1507"/>
      <c r="I68" s="1507"/>
      <c r="J68" s="1507"/>
      <c r="K68" s="1507"/>
      <c r="L68" s="1507"/>
      <c r="M68" s="1507"/>
    </row>
    <row r="69" spans="1:13" ht="41.25" customHeight="1" x14ac:dyDescent="0.2">
      <c r="A69" s="1504" t="s">
        <v>1339</v>
      </c>
      <c r="B69" s="1504"/>
      <c r="C69" s="1504"/>
      <c r="D69" s="1504"/>
      <c r="E69" s="1504"/>
      <c r="F69" s="1504"/>
      <c r="G69" s="1504"/>
      <c r="H69" s="1504"/>
      <c r="I69" s="1504"/>
      <c r="J69" s="1504"/>
      <c r="K69" s="1504"/>
      <c r="L69" s="1504"/>
      <c r="M69" s="1504"/>
    </row>
    <row r="70" spans="1:13" ht="89.25" customHeight="1" x14ac:dyDescent="0.2">
      <c r="A70" s="1505" t="s">
        <v>1414</v>
      </c>
      <c r="B70" s="1504"/>
      <c r="C70" s="1504"/>
      <c r="D70" s="1504"/>
      <c r="E70" s="1504"/>
      <c r="F70" s="1504"/>
      <c r="G70" s="1504"/>
      <c r="H70" s="1504"/>
      <c r="I70" s="1504"/>
      <c r="J70" s="1504"/>
      <c r="K70" s="1504"/>
      <c r="L70" s="1504"/>
      <c r="M70" s="1504"/>
    </row>
    <row r="71" spans="1:13" ht="40.5" customHeight="1" x14ac:dyDescent="0.2">
      <c r="A71" s="1506" t="s">
        <v>1415</v>
      </c>
      <c r="B71" s="1506"/>
      <c r="C71" s="1506"/>
      <c r="D71" s="1506"/>
      <c r="E71" s="1506"/>
      <c r="F71" s="1506"/>
      <c r="G71" s="1506"/>
      <c r="H71" s="1506"/>
      <c r="I71" s="1506"/>
      <c r="J71" s="1506"/>
      <c r="K71" s="1506"/>
      <c r="L71" s="1506"/>
      <c r="M71" s="1506"/>
    </row>
    <row r="72" spans="1:13" ht="36" customHeight="1" x14ac:dyDescent="0.2">
      <c r="A72" s="1506" t="s">
        <v>1416</v>
      </c>
      <c r="B72" s="1506"/>
      <c r="C72" s="1506"/>
      <c r="D72" s="1506"/>
      <c r="E72" s="1506"/>
      <c r="F72" s="1506"/>
      <c r="G72" s="1506"/>
      <c r="H72" s="1506"/>
      <c r="I72" s="1506"/>
      <c r="J72" s="1506"/>
      <c r="K72" s="1506"/>
      <c r="L72" s="1506"/>
      <c r="M72" s="1506"/>
    </row>
    <row r="73" spans="1:13" ht="26.25" customHeight="1" x14ac:dyDescent="0.2">
      <c r="A73" s="1504" t="s">
        <v>1411</v>
      </c>
      <c r="B73" s="1504"/>
      <c r="C73" s="1504"/>
      <c r="D73" s="1504"/>
      <c r="E73" s="1504"/>
      <c r="F73" s="1504"/>
      <c r="G73" s="1504"/>
      <c r="H73" s="1504"/>
      <c r="I73" s="1504"/>
      <c r="J73" s="1504"/>
      <c r="K73" s="1504"/>
      <c r="L73" s="1504"/>
      <c r="M73" s="1504"/>
    </row>
    <row r="74" spans="1:13" s="655" customFormat="1" ht="42.75" customHeight="1" x14ac:dyDescent="0.2">
      <c r="A74" s="1499" t="s">
        <v>1349</v>
      </c>
      <c r="B74" s="1499"/>
      <c r="C74" s="1499"/>
      <c r="D74" s="1499"/>
      <c r="E74" s="1499"/>
      <c r="F74" s="1499"/>
      <c r="G74" s="1499"/>
      <c r="H74" s="1499"/>
      <c r="I74" s="1499"/>
      <c r="J74" s="1499"/>
      <c r="K74" s="1499"/>
      <c r="L74" s="1499"/>
      <c r="M74" s="1499"/>
    </row>
    <row r="75" spans="1:13" ht="5.25" customHeight="1" x14ac:dyDescent="0.2">
      <c r="A75" s="51"/>
      <c r="B75" s="51"/>
      <c r="C75" s="51"/>
      <c r="D75" s="51"/>
      <c r="E75" s="51"/>
      <c r="F75" s="51"/>
      <c r="G75" s="51"/>
      <c r="H75" s="51"/>
      <c r="I75" s="51"/>
      <c r="J75" s="51"/>
      <c r="K75" s="51"/>
      <c r="L75" s="51"/>
      <c r="M75" s="51"/>
    </row>
    <row r="76" spans="1:13" x14ac:dyDescent="0.2">
      <c r="A76" s="181" t="s">
        <v>1237</v>
      </c>
      <c r="B76" s="51"/>
      <c r="C76" s="51"/>
      <c r="D76" s="51"/>
      <c r="E76" s="51"/>
      <c r="F76" s="51"/>
      <c r="G76" s="51"/>
      <c r="H76" s="51"/>
      <c r="I76" s="51"/>
      <c r="J76" s="51"/>
      <c r="K76" s="51"/>
      <c r="L76" s="51"/>
      <c r="M76" s="51"/>
    </row>
    <row r="77" spans="1:13" ht="5.25" customHeight="1" x14ac:dyDescent="0.2">
      <c r="A77" s="181"/>
      <c r="B77" s="51"/>
      <c r="C77" s="51"/>
      <c r="D77" s="51"/>
      <c r="E77" s="51"/>
      <c r="F77" s="51"/>
      <c r="G77" s="51"/>
      <c r="H77" s="51"/>
      <c r="I77" s="51"/>
      <c r="J77" s="51"/>
      <c r="K77" s="51"/>
      <c r="L77" s="51"/>
      <c r="M77" s="51"/>
    </row>
    <row r="78" spans="1:13" x14ac:dyDescent="0.2">
      <c r="A78" s="641">
        <v>7</v>
      </c>
      <c r="B78" s="181" t="s">
        <v>155</v>
      </c>
      <c r="C78" s="51"/>
      <c r="D78" s="51"/>
      <c r="E78" s="51"/>
      <c r="F78" s="51"/>
      <c r="G78" s="51"/>
      <c r="H78" s="356" t="s">
        <v>129</v>
      </c>
      <c r="I78" s="357" t="str">
        <f>+I18</f>
        <v>Starting Year</v>
      </c>
      <c r="J78" s="51"/>
      <c r="K78" s="356" t="s">
        <v>129</v>
      </c>
      <c r="L78" s="357" t="str">
        <f>+L18</f>
        <v xml:space="preserve"> </v>
      </c>
      <c r="M78" s="51"/>
    </row>
    <row r="79" spans="1:13" ht="41.25" customHeight="1" x14ac:dyDescent="0.2">
      <c r="A79" s="665" t="s">
        <v>1219</v>
      </c>
      <c r="B79" s="1485" t="s">
        <v>1360</v>
      </c>
      <c r="C79" s="1485"/>
      <c r="D79" s="1485"/>
      <c r="E79" s="1485"/>
      <c r="F79" s="1485"/>
      <c r="G79" s="51"/>
      <c r="H79" s="415" t="s">
        <v>124</v>
      </c>
      <c r="I79" s="414"/>
      <c r="J79" s="359">
        <f>IF(I79&lt;0, "&lt;Error",1)</f>
        <v>1</v>
      </c>
      <c r="K79" s="415" t="s">
        <v>124</v>
      </c>
      <c r="L79" s="414"/>
      <c r="M79" s="359">
        <f>IF(L79&lt;0, "&lt;Error",1)</f>
        <v>1</v>
      </c>
    </row>
    <row r="80" spans="1:13" x14ac:dyDescent="0.2">
      <c r="A80" s="355" t="s">
        <v>1220</v>
      </c>
      <c r="B80" s="51" t="s">
        <v>720</v>
      </c>
      <c r="C80" s="51"/>
      <c r="D80" s="51"/>
      <c r="E80" s="51"/>
      <c r="F80" s="51"/>
      <c r="G80" s="51"/>
      <c r="H80" s="415" t="s">
        <v>124</v>
      </c>
      <c r="I80" s="414"/>
      <c r="J80" s="359">
        <f>IF(I80&lt;0, "&lt;Error",1)</f>
        <v>1</v>
      </c>
      <c r="K80" s="415" t="s">
        <v>124</v>
      </c>
      <c r="L80" s="414"/>
      <c r="M80" s="359">
        <f>IF(L80&lt;0, "&lt;Error",1)</f>
        <v>1</v>
      </c>
    </row>
    <row r="81" spans="1:14" x14ac:dyDescent="0.2">
      <c r="A81" s="355" t="s">
        <v>1225</v>
      </c>
      <c r="B81" s="51" t="s">
        <v>156</v>
      </c>
      <c r="C81" s="51"/>
      <c r="D81" s="51"/>
      <c r="E81" s="51"/>
      <c r="F81" s="51"/>
      <c r="G81" s="51"/>
      <c r="H81" s="361" t="s">
        <v>124</v>
      </c>
      <c r="I81" s="414"/>
      <c r="J81" s="359">
        <f>IF(I81&lt;0, "&lt;Error",1)</f>
        <v>1</v>
      </c>
      <c r="K81" s="361" t="s">
        <v>124</v>
      </c>
      <c r="L81" s="414"/>
      <c r="M81" s="359">
        <f>IF(L81&lt;0, "&lt;Error",1)</f>
        <v>1</v>
      </c>
    </row>
    <row r="82" spans="1:14" x14ac:dyDescent="0.2">
      <c r="A82" s="55"/>
      <c r="B82" s="181" t="s">
        <v>1253</v>
      </c>
      <c r="C82" s="51"/>
      <c r="D82" s="51"/>
      <c r="E82" s="51"/>
      <c r="F82" s="51"/>
      <c r="G82" s="51"/>
      <c r="H82" s="361"/>
      <c r="I82" s="385">
        <f>+'SE 1084 Calculations 08-15'!J61</f>
        <v>0</v>
      </c>
      <c r="J82" s="51"/>
      <c r="K82" s="361"/>
      <c r="L82" s="385">
        <f>+'SE 1084 Calculations 08-15'!M61</f>
        <v>0</v>
      </c>
      <c r="M82" s="51"/>
    </row>
    <row r="83" spans="1:14" ht="5.25" customHeight="1" x14ac:dyDescent="0.2">
      <c r="A83" s="51"/>
      <c r="B83" s="51"/>
      <c r="C83" s="51"/>
      <c r="D83" s="51"/>
      <c r="E83" s="51"/>
      <c r="F83" s="51"/>
      <c r="G83" s="51"/>
      <c r="H83" s="51"/>
      <c r="I83" s="51"/>
      <c r="J83" s="51"/>
      <c r="K83" s="51"/>
      <c r="L83" s="51"/>
      <c r="M83" s="51"/>
    </row>
    <row r="84" spans="1:14" x14ac:dyDescent="0.2">
      <c r="A84" s="641">
        <v>8</v>
      </c>
      <c r="B84" s="181" t="s">
        <v>1346</v>
      </c>
      <c r="C84" s="51"/>
      <c r="D84" s="51"/>
      <c r="E84" s="51"/>
      <c r="F84" s="51"/>
      <c r="G84" s="51"/>
      <c r="H84" s="51"/>
      <c r="I84" s="51"/>
      <c r="J84" s="51"/>
      <c r="K84" s="51"/>
      <c r="L84" s="51"/>
      <c r="M84" s="51"/>
    </row>
    <row r="85" spans="1:14" x14ac:dyDescent="0.2">
      <c r="A85" s="355" t="s">
        <v>1219</v>
      </c>
      <c r="B85" s="51" t="s">
        <v>1243</v>
      </c>
      <c r="C85" s="51"/>
      <c r="D85" s="51"/>
      <c r="E85" s="51"/>
      <c r="F85" s="51"/>
      <c r="G85" s="51"/>
      <c r="H85" s="415" t="s">
        <v>124</v>
      </c>
      <c r="I85" s="414"/>
      <c r="J85" s="359">
        <f>IF(I85&lt;0, "&lt;Error",1)</f>
        <v>1</v>
      </c>
      <c r="K85" s="415" t="s">
        <v>124</v>
      </c>
      <c r="L85" s="414"/>
      <c r="M85" s="359">
        <f>IF(L85&lt;0, "&lt;Error",1)</f>
        <v>1</v>
      </c>
    </row>
    <row r="86" spans="1:14" x14ac:dyDescent="0.2">
      <c r="A86" s="355" t="s">
        <v>1220</v>
      </c>
      <c r="B86" s="51" t="s">
        <v>138</v>
      </c>
      <c r="C86" s="51"/>
      <c r="D86" s="51"/>
      <c r="E86" s="51"/>
      <c r="F86" s="51"/>
      <c r="G86" s="51"/>
      <c r="H86" s="415" t="s">
        <v>124</v>
      </c>
      <c r="I86" s="414"/>
      <c r="J86" s="359">
        <f t="shared" ref="J86:J91" si="7">IF(I86&lt;0, "&lt;Error",1)</f>
        <v>1</v>
      </c>
      <c r="K86" s="415" t="s">
        <v>124</v>
      </c>
      <c r="L86" s="414"/>
      <c r="M86" s="359">
        <f t="shared" ref="M86:M91" si="8">IF(L86&lt;0, "&lt;Error",1)</f>
        <v>1</v>
      </c>
    </row>
    <row r="87" spans="1:14" x14ac:dyDescent="0.2">
      <c r="A87" s="355" t="s">
        <v>1225</v>
      </c>
      <c r="B87" s="51" t="s">
        <v>117</v>
      </c>
      <c r="C87" s="51"/>
      <c r="D87" s="51"/>
      <c r="E87" s="51"/>
      <c r="F87" s="51"/>
      <c r="G87" s="51"/>
      <c r="H87" s="361" t="s">
        <v>124</v>
      </c>
      <c r="I87" s="414"/>
      <c r="J87" s="359">
        <f t="shared" si="7"/>
        <v>1</v>
      </c>
      <c r="K87" s="361" t="s">
        <v>124</v>
      </c>
      <c r="L87" s="414"/>
      <c r="M87" s="359">
        <f t="shared" si="8"/>
        <v>1</v>
      </c>
    </row>
    <row r="88" spans="1:14" x14ac:dyDescent="0.2">
      <c r="A88" s="355" t="s">
        <v>1226</v>
      </c>
      <c r="B88" s="51" t="s">
        <v>441</v>
      </c>
      <c r="C88" s="51"/>
      <c r="D88" s="51"/>
      <c r="E88" s="51"/>
      <c r="F88" s="51"/>
      <c r="G88" s="51"/>
      <c r="H88" s="361" t="s">
        <v>124</v>
      </c>
      <c r="I88" s="414"/>
      <c r="J88" s="359">
        <f t="shared" si="7"/>
        <v>1</v>
      </c>
      <c r="K88" s="361" t="s">
        <v>124</v>
      </c>
      <c r="L88" s="414"/>
      <c r="M88" s="359">
        <f t="shared" si="8"/>
        <v>1</v>
      </c>
    </row>
    <row r="89" spans="1:14" x14ac:dyDescent="0.2">
      <c r="A89" s="355" t="s">
        <v>1227</v>
      </c>
      <c r="B89" s="51" t="s">
        <v>147</v>
      </c>
      <c r="C89" s="51"/>
      <c r="D89" s="51"/>
      <c r="E89" s="51"/>
      <c r="F89" s="51"/>
      <c r="G89" s="51"/>
      <c r="H89" s="361" t="s">
        <v>124</v>
      </c>
      <c r="I89" s="414"/>
      <c r="J89" s="359">
        <f t="shared" si="7"/>
        <v>1</v>
      </c>
      <c r="K89" s="361" t="s">
        <v>124</v>
      </c>
      <c r="L89" s="414"/>
      <c r="M89" s="359">
        <f t="shared" si="8"/>
        <v>1</v>
      </c>
      <c r="N89" s="827" t="str">
        <f>IF($C$11="fha",IF(I89&gt;0,"WARNING! Amortization or Casualty loss not allowed on FHA loans",IF(L89&gt;0,"WARNING! Amortization or Casualty loss not allowed on FHA loans","")),"")</f>
        <v/>
      </c>
    </row>
    <row r="90" spans="1:14" x14ac:dyDescent="0.2">
      <c r="A90" s="355" t="s">
        <v>1228</v>
      </c>
      <c r="B90" s="51" t="s">
        <v>1244</v>
      </c>
      <c r="C90" s="51"/>
      <c r="D90" s="51"/>
      <c r="E90" s="51"/>
      <c r="F90" s="51"/>
      <c r="G90" s="51"/>
      <c r="H90" s="361" t="s">
        <v>125</v>
      </c>
      <c r="I90" s="414"/>
      <c r="J90" s="359">
        <f t="shared" si="7"/>
        <v>1</v>
      </c>
      <c r="K90" s="361" t="s">
        <v>125</v>
      </c>
      <c r="L90" s="414"/>
      <c r="M90" s="359">
        <f t="shared" si="8"/>
        <v>1</v>
      </c>
      <c r="N90" s="827"/>
    </row>
    <row r="91" spans="1:14" x14ac:dyDescent="0.2">
      <c r="A91" s="355" t="s">
        <v>1229</v>
      </c>
      <c r="B91" s="51" t="s">
        <v>1245</v>
      </c>
      <c r="C91" s="51"/>
      <c r="D91" s="51"/>
      <c r="E91" s="51"/>
      <c r="F91" s="827" t="str">
        <f>IF($C$11="FHA","See Note for FHA&gt;&gt;","")</f>
        <v/>
      </c>
      <c r="G91" s="51"/>
      <c r="H91" s="361" t="s">
        <v>125</v>
      </c>
      <c r="I91" s="414"/>
      <c r="J91" s="359">
        <f t="shared" si="7"/>
        <v>1</v>
      </c>
      <c r="K91" s="361" t="s">
        <v>125</v>
      </c>
      <c r="L91" s="414"/>
      <c r="M91" s="359">
        <f t="shared" si="8"/>
        <v>1</v>
      </c>
      <c r="N91" s="944" t="s">
        <v>1687</v>
      </c>
    </row>
    <row r="92" spans="1:14" x14ac:dyDescent="0.2">
      <c r="A92" s="355" t="s">
        <v>1242</v>
      </c>
      <c r="B92" s="181" t="s">
        <v>1254</v>
      </c>
      <c r="C92" s="51"/>
      <c r="D92" s="51"/>
      <c r="E92" s="51"/>
      <c r="F92" s="51"/>
      <c r="G92" s="51"/>
      <c r="H92" s="361"/>
      <c r="I92" s="385">
        <f>+'SE 1084 Calculations 08-15'!J71</f>
        <v>0</v>
      </c>
      <c r="J92" s="51"/>
      <c r="K92" s="361"/>
      <c r="L92" s="385">
        <f>+'SE 1084 Calculations 08-15'!M71</f>
        <v>0</v>
      </c>
      <c r="M92" s="51"/>
    </row>
    <row r="93" spans="1:14" x14ac:dyDescent="0.2">
      <c r="A93" s="55"/>
      <c r="B93" s="51" t="s">
        <v>1246</v>
      </c>
      <c r="C93" s="51"/>
      <c r="D93" s="51"/>
      <c r="E93" s="51"/>
      <c r="F93" s="51"/>
      <c r="G93" s="51"/>
      <c r="H93" s="361"/>
      <c r="I93" s="416"/>
      <c r="J93" s="51"/>
      <c r="K93" s="361"/>
      <c r="L93" s="416"/>
      <c r="M93" s="51"/>
    </row>
    <row r="94" spans="1:14" x14ac:dyDescent="0.2">
      <c r="A94" s="355" t="s">
        <v>1247</v>
      </c>
      <c r="B94" s="181" t="s">
        <v>1255</v>
      </c>
      <c r="C94" s="51"/>
      <c r="D94" s="51"/>
      <c r="E94" s="51"/>
      <c r="F94" s="51"/>
      <c r="G94" s="51"/>
      <c r="H94" s="361"/>
      <c r="I94" s="385">
        <f>+'SE 1084 Calculations 08-15'!J73</f>
        <v>0</v>
      </c>
      <c r="J94" s="51"/>
      <c r="K94" s="361"/>
      <c r="L94" s="385">
        <f>+'SE 1084 Calculations 08-15'!M73</f>
        <v>0</v>
      </c>
      <c r="M94" s="51"/>
    </row>
    <row r="95" spans="1:14" ht="30.75" customHeight="1" x14ac:dyDescent="0.2">
      <c r="A95" s="51"/>
      <c r="B95" s="51"/>
      <c r="C95" s="51"/>
      <c r="D95" s="51"/>
      <c r="E95" s="51"/>
      <c r="F95" s="51"/>
      <c r="G95" s="51"/>
      <c r="H95" s="1484" t="str">
        <f>IF(SUM(J81:J93)&lt;&gt;8, "^Error-all numbers must be positive!", " ")</f>
        <v xml:space="preserve"> </v>
      </c>
      <c r="I95" s="1484"/>
      <c r="J95" s="51"/>
      <c r="K95" s="1484" t="str">
        <f>IF(SUM(M81:M93)&lt;&gt;8, "^Error-all numbers must be positive!", " ")</f>
        <v xml:space="preserve"> </v>
      </c>
      <c r="L95" s="1484"/>
      <c r="M95" s="51"/>
    </row>
    <row r="96" spans="1:14" ht="6" customHeight="1" x14ac:dyDescent="0.2">
      <c r="A96" s="368"/>
      <c r="B96" s="369"/>
      <c r="C96" s="369"/>
      <c r="D96" s="369"/>
      <c r="E96" s="369"/>
      <c r="F96" s="369"/>
      <c r="G96" s="369"/>
      <c r="H96" s="369"/>
      <c r="I96" s="369"/>
      <c r="J96" s="369"/>
      <c r="K96" s="369"/>
      <c r="L96" s="369"/>
      <c r="M96" s="370"/>
    </row>
    <row r="97" spans="1:14" ht="13.5" thickBot="1" x14ac:dyDescent="0.25">
      <c r="A97" s="371" t="s">
        <v>1248</v>
      </c>
      <c r="B97" s="646"/>
      <c r="C97" s="372"/>
      <c r="D97" s="372"/>
      <c r="E97" s="372"/>
      <c r="F97" s="372"/>
      <c r="G97" s="372"/>
      <c r="H97" s="373"/>
      <c r="I97" s="367">
        <f>+'SE 1084 Calculations 08-15'!J76</f>
        <v>0</v>
      </c>
      <c r="J97" s="372"/>
      <c r="K97" s="373"/>
      <c r="L97" s="367">
        <f>+'SE 1084 Calculations 08-15'!M76</f>
        <v>0</v>
      </c>
      <c r="M97" s="374"/>
    </row>
    <row r="98" spans="1:14" ht="5.25" customHeight="1" x14ac:dyDescent="0.2">
      <c r="A98" s="375"/>
      <c r="B98" s="376"/>
      <c r="C98" s="376"/>
      <c r="D98" s="376"/>
      <c r="E98" s="376"/>
      <c r="F98" s="376"/>
      <c r="G98" s="376"/>
      <c r="H98" s="376"/>
      <c r="I98" s="376"/>
      <c r="J98" s="376"/>
      <c r="K98" s="376"/>
      <c r="L98" s="376"/>
      <c r="M98" s="377"/>
    </row>
    <row r="99" spans="1:14" s="51" customFormat="1" ht="5.25" customHeight="1" x14ac:dyDescent="0.2"/>
    <row r="100" spans="1:14" x14ac:dyDescent="0.2">
      <c r="A100" s="181" t="s">
        <v>1250</v>
      </c>
      <c r="B100" s="51"/>
      <c r="C100" s="51"/>
      <c r="D100" s="51"/>
      <c r="E100" s="51"/>
      <c r="F100" s="51"/>
      <c r="G100" s="51"/>
      <c r="H100" s="51"/>
      <c r="I100" s="51"/>
      <c r="J100" s="51"/>
      <c r="K100" s="51"/>
      <c r="L100" s="51"/>
      <c r="M100" s="51"/>
    </row>
    <row r="101" spans="1:14" ht="6.75" customHeight="1" x14ac:dyDescent="0.2">
      <c r="A101" s="51"/>
      <c r="B101" s="51"/>
      <c r="C101" s="51"/>
      <c r="D101" s="51"/>
      <c r="E101" s="51"/>
      <c r="F101" s="51"/>
      <c r="G101" s="51"/>
      <c r="H101" s="51"/>
      <c r="I101" s="51"/>
      <c r="J101" s="51"/>
      <c r="K101" s="51"/>
      <c r="L101" s="51"/>
      <c r="M101" s="51"/>
    </row>
    <row r="102" spans="1:14" x14ac:dyDescent="0.2">
      <c r="A102" s="641">
        <v>9</v>
      </c>
      <c r="B102" s="181" t="s">
        <v>1251</v>
      </c>
      <c r="C102" s="51"/>
      <c r="D102" s="51"/>
      <c r="E102" s="51"/>
      <c r="F102" s="51"/>
      <c r="G102" s="51"/>
      <c r="H102" s="356" t="s">
        <v>129</v>
      </c>
      <c r="I102" s="357" t="str">
        <f>+I78</f>
        <v>Starting Year</v>
      </c>
      <c r="J102" s="51"/>
      <c r="K102" s="356" t="s">
        <v>129</v>
      </c>
      <c r="L102" s="357" t="str">
        <f>+L78</f>
        <v xml:space="preserve"> </v>
      </c>
      <c r="M102" s="51"/>
    </row>
    <row r="103" spans="1:14" ht="39" customHeight="1" x14ac:dyDescent="0.2">
      <c r="A103" s="665" t="s">
        <v>1219</v>
      </c>
      <c r="B103" s="1485" t="s">
        <v>1360</v>
      </c>
      <c r="C103" s="1485"/>
      <c r="D103" s="1485"/>
      <c r="E103" s="1485"/>
      <c r="F103" s="1485"/>
      <c r="G103" s="51"/>
      <c r="H103" s="415" t="s">
        <v>124</v>
      </c>
      <c r="I103" s="414"/>
      <c r="J103" s="359">
        <f>IF(I103&lt;0, "&lt;Error",1)</f>
        <v>1</v>
      </c>
      <c r="K103" s="415" t="s">
        <v>124</v>
      </c>
      <c r="L103" s="414"/>
      <c r="M103" s="359">
        <f>IF(L103&lt;0, "&lt;Error",1)</f>
        <v>1</v>
      </c>
    </row>
    <row r="104" spans="1:14" x14ac:dyDescent="0.2">
      <c r="A104" s="355" t="s">
        <v>1220</v>
      </c>
      <c r="B104" s="51" t="s">
        <v>1252</v>
      </c>
      <c r="C104" s="51"/>
      <c r="D104" s="51"/>
      <c r="E104" s="51"/>
      <c r="F104" s="51"/>
      <c r="G104" s="51"/>
      <c r="H104" s="415" t="s">
        <v>124</v>
      </c>
      <c r="I104" s="414"/>
      <c r="J104" s="359">
        <f>IF(I104&lt;0, "&lt;Error",1)</f>
        <v>1</v>
      </c>
      <c r="K104" s="415" t="s">
        <v>124</v>
      </c>
      <c r="L104" s="414"/>
      <c r="M104" s="359">
        <f>IF(L104&lt;0, "&lt;Error",1)</f>
        <v>1</v>
      </c>
    </row>
    <row r="105" spans="1:14" x14ac:dyDescent="0.2">
      <c r="A105" s="55"/>
      <c r="B105" s="181" t="s">
        <v>1249</v>
      </c>
      <c r="C105" s="51"/>
      <c r="D105" s="51"/>
      <c r="E105" s="51"/>
      <c r="F105" s="51"/>
      <c r="G105" s="51"/>
      <c r="H105" s="361"/>
      <c r="I105" s="385">
        <f>+'SE 1084 Calculations 08-15'!J84</f>
        <v>0</v>
      </c>
      <c r="J105" s="51"/>
      <c r="K105" s="361"/>
      <c r="L105" s="385">
        <f>+'SE 1084 Calculations 08-15'!M84</f>
        <v>0</v>
      </c>
      <c r="M105" s="51"/>
    </row>
    <row r="106" spans="1:14" ht="6" customHeight="1" x14ac:dyDescent="0.2">
      <c r="A106" s="51"/>
      <c r="B106" s="51"/>
      <c r="C106" s="51"/>
      <c r="D106" s="51"/>
      <c r="E106" s="51"/>
      <c r="F106" s="51"/>
      <c r="G106" s="51"/>
      <c r="H106" s="51"/>
      <c r="I106" s="51"/>
      <c r="J106" s="51"/>
      <c r="K106" s="51"/>
      <c r="L106" s="51"/>
      <c r="M106" s="51"/>
    </row>
    <row r="107" spans="1:14" x14ac:dyDescent="0.2">
      <c r="A107" s="641">
        <v>10</v>
      </c>
      <c r="B107" s="181" t="s">
        <v>509</v>
      </c>
      <c r="C107" s="51"/>
      <c r="D107" s="51"/>
      <c r="E107" s="51"/>
      <c r="F107" s="51"/>
      <c r="G107" s="51"/>
      <c r="H107" s="51"/>
      <c r="I107" s="51"/>
      <c r="J107" s="51"/>
      <c r="K107" s="51"/>
      <c r="L107" s="51"/>
      <c r="M107" s="51"/>
    </row>
    <row r="108" spans="1:14" x14ac:dyDescent="0.2">
      <c r="A108" s="355" t="s">
        <v>1219</v>
      </c>
      <c r="B108" s="51" t="s">
        <v>138</v>
      </c>
      <c r="C108" s="51"/>
      <c r="D108" s="51"/>
      <c r="E108" s="51"/>
      <c r="F108" s="51"/>
      <c r="G108" s="51"/>
      <c r="H108" s="415" t="s">
        <v>124</v>
      </c>
      <c r="I108" s="414"/>
      <c r="J108" s="359">
        <f t="shared" ref="J108:J113" si="9">IF(I108&lt;0, "&lt;Error",1)</f>
        <v>1</v>
      </c>
      <c r="K108" s="415" t="s">
        <v>124</v>
      </c>
      <c r="L108" s="414"/>
      <c r="M108" s="359">
        <f t="shared" ref="M108:M113" si="10">IF(L108&lt;0, "&lt;Error",1)</f>
        <v>1</v>
      </c>
    </row>
    <row r="109" spans="1:14" x14ac:dyDescent="0.2">
      <c r="A109" s="355" t="s">
        <v>1220</v>
      </c>
      <c r="B109" s="51" t="s">
        <v>152</v>
      </c>
      <c r="C109" s="51"/>
      <c r="D109" s="51"/>
      <c r="E109" s="51"/>
      <c r="F109" s="51"/>
      <c r="G109" s="51"/>
      <c r="H109" s="361" t="s">
        <v>124</v>
      </c>
      <c r="I109" s="414"/>
      <c r="J109" s="359">
        <f t="shared" si="9"/>
        <v>1</v>
      </c>
      <c r="K109" s="361" t="s">
        <v>124</v>
      </c>
      <c r="L109" s="414"/>
      <c r="M109" s="359">
        <f t="shared" si="10"/>
        <v>1</v>
      </c>
    </row>
    <row r="110" spans="1:14" x14ac:dyDescent="0.2">
      <c r="A110" s="355" t="s">
        <v>1225</v>
      </c>
      <c r="B110" s="51" t="s">
        <v>145</v>
      </c>
      <c r="C110" s="51"/>
      <c r="D110" s="51"/>
      <c r="E110" s="51"/>
      <c r="F110" s="51"/>
      <c r="G110" s="51"/>
      <c r="H110" s="361" t="s">
        <v>124</v>
      </c>
      <c r="I110" s="414"/>
      <c r="J110" s="359">
        <f t="shared" si="9"/>
        <v>1</v>
      </c>
      <c r="K110" s="361" t="s">
        <v>124</v>
      </c>
      <c r="L110" s="414"/>
      <c r="M110" s="359">
        <f t="shared" si="10"/>
        <v>1</v>
      </c>
    </row>
    <row r="111" spans="1:14" x14ac:dyDescent="0.2">
      <c r="A111" s="355" t="s">
        <v>1226</v>
      </c>
      <c r="B111" s="51" t="s">
        <v>157</v>
      </c>
      <c r="C111" s="51"/>
      <c r="D111" s="51"/>
      <c r="E111" s="51"/>
      <c r="F111" s="51"/>
      <c r="G111" s="51"/>
      <c r="H111" s="361" t="s">
        <v>124</v>
      </c>
      <c r="I111" s="414"/>
      <c r="J111" s="359">
        <f t="shared" si="9"/>
        <v>1</v>
      </c>
      <c r="K111" s="361" t="s">
        <v>124</v>
      </c>
      <c r="L111" s="414"/>
      <c r="M111" s="359">
        <f t="shared" si="10"/>
        <v>1</v>
      </c>
      <c r="N111" s="827" t="str">
        <f>IF($C$11="fha",IF(I111&gt;0,"WARNING! Amortization or Casualty loss not allowed on FHA loans",IF(L111&gt;0,"WARNING! Amortization or Casualty loss not allowed on FHA loans","")),"")</f>
        <v/>
      </c>
    </row>
    <row r="112" spans="1:14" x14ac:dyDescent="0.2">
      <c r="A112" s="355" t="s">
        <v>1227</v>
      </c>
      <c r="B112" s="51" t="s">
        <v>158</v>
      </c>
      <c r="C112" s="51"/>
      <c r="D112" s="51"/>
      <c r="E112" s="51"/>
      <c r="F112" s="51"/>
      <c r="G112" s="51"/>
      <c r="H112" s="361" t="s">
        <v>125</v>
      </c>
      <c r="I112" s="414"/>
      <c r="J112" s="359">
        <f t="shared" si="9"/>
        <v>1</v>
      </c>
      <c r="K112" s="361" t="s">
        <v>125</v>
      </c>
      <c r="L112" s="414"/>
      <c r="M112" s="359">
        <f t="shared" si="10"/>
        <v>1</v>
      </c>
    </row>
    <row r="113" spans="1:14" x14ac:dyDescent="0.2">
      <c r="A113" s="355" t="s">
        <v>1228</v>
      </c>
      <c r="B113" s="51" t="s">
        <v>1245</v>
      </c>
      <c r="C113" s="51"/>
      <c r="D113" s="51"/>
      <c r="E113" s="51"/>
      <c r="F113" s="827" t="str">
        <f>IF($C$11="FHA","See Note for FHA&gt;&gt;","")</f>
        <v/>
      </c>
      <c r="G113" s="51"/>
      <c r="H113" s="361" t="s">
        <v>125</v>
      </c>
      <c r="I113" s="414"/>
      <c r="J113" s="359">
        <f t="shared" si="9"/>
        <v>1</v>
      </c>
      <c r="K113" s="361" t="s">
        <v>125</v>
      </c>
      <c r="L113" s="414"/>
      <c r="M113" s="359">
        <f t="shared" si="10"/>
        <v>1</v>
      </c>
      <c r="N113" s="944" t="s">
        <v>1687</v>
      </c>
    </row>
    <row r="114" spans="1:14" x14ac:dyDescent="0.2">
      <c r="A114" s="355" t="s">
        <v>1242</v>
      </c>
      <c r="B114" s="181" t="s">
        <v>1256</v>
      </c>
      <c r="C114" s="51"/>
      <c r="D114" s="51"/>
      <c r="E114" s="51"/>
      <c r="F114" s="51"/>
      <c r="G114" s="51"/>
      <c r="H114" s="361"/>
      <c r="I114" s="385">
        <f>+'SE 1084 Calculations 08-15'!J93</f>
        <v>0</v>
      </c>
      <c r="J114" s="51"/>
      <c r="K114" s="361"/>
      <c r="L114" s="385">
        <f>+'SE 1084 Calculations 08-15'!M93</f>
        <v>0</v>
      </c>
      <c r="M114" s="51"/>
    </row>
    <row r="115" spans="1:14" x14ac:dyDescent="0.2">
      <c r="A115" s="55"/>
      <c r="B115" s="51" t="s">
        <v>1246</v>
      </c>
      <c r="C115" s="51"/>
      <c r="D115" s="51"/>
      <c r="E115" s="51"/>
      <c r="F115" s="51"/>
      <c r="G115" s="51"/>
      <c r="H115" s="361"/>
      <c r="I115" s="416"/>
      <c r="J115" s="51"/>
      <c r="K115" s="361"/>
      <c r="L115" s="416"/>
      <c r="M115" s="51"/>
    </row>
    <row r="116" spans="1:14" x14ac:dyDescent="0.2">
      <c r="A116" s="355" t="s">
        <v>1247</v>
      </c>
      <c r="B116" s="181" t="s">
        <v>1257</v>
      </c>
      <c r="C116" s="51"/>
      <c r="D116" s="51"/>
      <c r="E116" s="51"/>
      <c r="F116" s="51"/>
      <c r="G116" s="51"/>
      <c r="H116" s="361"/>
      <c r="I116" s="385">
        <f>+'SE 1084 Calculations 08-15'!J95</f>
        <v>0</v>
      </c>
      <c r="J116" s="51"/>
      <c r="K116" s="361"/>
      <c r="L116" s="385">
        <f>+'SE 1084 Calculations 08-15'!M95</f>
        <v>0</v>
      </c>
      <c r="M116" s="51"/>
    </row>
    <row r="117" spans="1:14" ht="30.75" customHeight="1" x14ac:dyDescent="0.2">
      <c r="A117" s="51"/>
      <c r="B117" s="51"/>
      <c r="C117" s="51"/>
      <c r="D117" s="51"/>
      <c r="E117" s="51"/>
      <c r="F117" s="51"/>
      <c r="G117" s="51"/>
      <c r="H117" s="1484" t="str">
        <f>IF(SUM(J103:J115)&lt;&gt;8, "^Error-all numbers must be positive!", " ")</f>
        <v xml:space="preserve"> </v>
      </c>
      <c r="I117" s="1484"/>
      <c r="J117" s="51"/>
      <c r="K117" s="1484" t="str">
        <f>IF(SUM(M103:M115)&lt;&gt;8, "^Error-all numbers must be positive!", " ")</f>
        <v xml:space="preserve"> </v>
      </c>
      <c r="L117" s="1484"/>
      <c r="M117" s="51"/>
    </row>
    <row r="118" spans="1:14" ht="6" customHeight="1" x14ac:dyDescent="0.2">
      <c r="A118" s="368"/>
      <c r="B118" s="369"/>
      <c r="C118" s="369"/>
      <c r="D118" s="369"/>
      <c r="E118" s="369"/>
      <c r="F118" s="369"/>
      <c r="G118" s="369"/>
      <c r="H118" s="369"/>
      <c r="I118" s="369"/>
      <c r="J118" s="369"/>
      <c r="K118" s="369"/>
      <c r="L118" s="369"/>
      <c r="M118" s="370"/>
    </row>
    <row r="119" spans="1:14" ht="13.5" thickBot="1" x14ac:dyDescent="0.25">
      <c r="A119" s="371" t="s">
        <v>1258</v>
      </c>
      <c r="B119" s="646"/>
      <c r="C119" s="372"/>
      <c r="D119" s="372"/>
      <c r="E119" s="372"/>
      <c r="F119" s="372"/>
      <c r="G119" s="372"/>
      <c r="H119" s="373"/>
      <c r="I119" s="367">
        <f>+'SE 1084 Calculations 08-15'!J98</f>
        <v>0</v>
      </c>
      <c r="J119" s="372"/>
      <c r="K119" s="373"/>
      <c r="L119" s="367">
        <f>+'SE 1084 Calculations 08-15'!M98</f>
        <v>0</v>
      </c>
      <c r="M119" s="374"/>
    </row>
    <row r="120" spans="1:14" ht="5.25" customHeight="1" x14ac:dyDescent="0.2">
      <c r="A120" s="375"/>
      <c r="B120" s="376"/>
      <c r="C120" s="376"/>
      <c r="D120" s="376"/>
      <c r="E120" s="376"/>
      <c r="F120" s="376"/>
      <c r="G120" s="376"/>
      <c r="H120" s="376"/>
      <c r="I120" s="376"/>
      <c r="J120" s="376"/>
      <c r="K120" s="376"/>
      <c r="L120" s="376"/>
      <c r="M120" s="377"/>
    </row>
    <row r="121" spans="1:14" ht="7.5" customHeight="1" x14ac:dyDescent="0.2">
      <c r="A121" s="51"/>
      <c r="B121" s="51"/>
      <c r="C121" s="51"/>
      <c r="D121" s="51"/>
      <c r="E121" s="51"/>
      <c r="F121" s="51"/>
      <c r="G121" s="51"/>
      <c r="H121" s="51"/>
      <c r="I121" s="51"/>
      <c r="J121" s="51"/>
      <c r="K121" s="51"/>
      <c r="L121" s="51"/>
      <c r="M121" s="51"/>
    </row>
    <row r="122" spans="1:14" x14ac:dyDescent="0.2">
      <c r="A122" s="181" t="s">
        <v>1259</v>
      </c>
      <c r="B122" s="51"/>
      <c r="C122" s="51"/>
      <c r="D122" s="51"/>
      <c r="E122" s="51"/>
      <c r="F122" s="51"/>
      <c r="G122" s="51"/>
      <c r="H122" s="51"/>
      <c r="I122" s="51"/>
      <c r="J122" s="51"/>
      <c r="K122" s="51"/>
      <c r="L122" s="51"/>
      <c r="M122" s="51"/>
    </row>
    <row r="123" spans="1:14" ht="6.75" customHeight="1" x14ac:dyDescent="0.2">
      <c r="A123" s="51"/>
      <c r="B123" s="51"/>
      <c r="C123" s="51"/>
      <c r="D123" s="51"/>
      <c r="E123" s="51"/>
      <c r="F123" s="51"/>
      <c r="G123" s="51"/>
      <c r="H123" s="51"/>
      <c r="I123" s="51"/>
      <c r="J123" s="51"/>
      <c r="K123" s="51"/>
      <c r="L123" s="51"/>
      <c r="M123" s="51"/>
    </row>
    <row r="124" spans="1:14" x14ac:dyDescent="0.2">
      <c r="A124" s="1502" t="s">
        <v>1260</v>
      </c>
      <c r="B124" s="1498"/>
      <c r="C124" s="1498"/>
      <c r="D124" s="1498"/>
      <c r="E124" s="1498"/>
      <c r="F124" s="1498"/>
      <c r="G124" s="1498"/>
      <c r="H124" s="1498"/>
      <c r="I124" s="1498"/>
      <c r="J124" s="1498"/>
      <c r="K124" s="1498"/>
      <c r="L124" s="1498"/>
      <c r="M124" s="1498"/>
    </row>
    <row r="125" spans="1:14" ht="6.75" customHeight="1" x14ac:dyDescent="0.2">
      <c r="A125" s="51"/>
      <c r="B125" s="51"/>
      <c r="C125" s="51"/>
      <c r="D125" s="51"/>
      <c r="E125" s="51"/>
      <c r="F125" s="51"/>
      <c r="G125" s="51"/>
      <c r="H125" s="51"/>
      <c r="I125" s="51"/>
      <c r="J125" s="51"/>
      <c r="K125" s="51"/>
      <c r="L125" s="51"/>
      <c r="M125" s="51"/>
    </row>
    <row r="126" spans="1:14" x14ac:dyDescent="0.2">
      <c r="A126" s="641">
        <v>11</v>
      </c>
      <c r="B126" s="181" t="s">
        <v>159</v>
      </c>
      <c r="C126" s="51"/>
      <c r="D126" s="51"/>
      <c r="E126" s="51"/>
      <c r="F126" s="51"/>
      <c r="G126" s="51"/>
      <c r="H126" s="51"/>
      <c r="I126" s="51"/>
      <c r="J126" s="51"/>
      <c r="K126" s="51"/>
      <c r="L126" s="51"/>
      <c r="M126" s="51"/>
    </row>
    <row r="127" spans="1:14" x14ac:dyDescent="0.2">
      <c r="A127" s="355" t="s">
        <v>1219</v>
      </c>
      <c r="B127" s="51" t="s">
        <v>160</v>
      </c>
      <c r="C127" s="51"/>
      <c r="D127" s="51"/>
      <c r="E127" s="51"/>
      <c r="F127" s="51"/>
      <c r="G127" s="51"/>
      <c r="H127" s="415" t="s">
        <v>124</v>
      </c>
      <c r="I127" s="414"/>
      <c r="J127" s="359">
        <f t="shared" ref="J127:J136" si="11">IF(I127&lt;0, "&lt;Error",1)</f>
        <v>1</v>
      </c>
      <c r="K127" s="415" t="s">
        <v>124</v>
      </c>
      <c r="L127" s="414"/>
      <c r="M127" s="359">
        <f t="shared" ref="M127:M136" si="12">IF(L127&lt;0, "&lt;Error",1)</f>
        <v>1</v>
      </c>
    </row>
    <row r="128" spans="1:14" x14ac:dyDescent="0.2">
      <c r="A128" s="355" t="s">
        <v>1220</v>
      </c>
      <c r="B128" s="51" t="s">
        <v>161</v>
      </c>
      <c r="C128" s="51"/>
      <c r="D128" s="51"/>
      <c r="E128" s="51"/>
      <c r="F128" s="51"/>
      <c r="G128" s="51"/>
      <c r="H128" s="361" t="s">
        <v>125</v>
      </c>
      <c r="I128" s="414"/>
      <c r="J128" s="359">
        <f t="shared" si="11"/>
        <v>1</v>
      </c>
      <c r="K128" s="361" t="s">
        <v>125</v>
      </c>
      <c r="L128" s="414"/>
      <c r="M128" s="359">
        <f t="shared" si="12"/>
        <v>1</v>
      </c>
    </row>
    <row r="129" spans="1:14" x14ac:dyDescent="0.2">
      <c r="A129" s="355" t="s">
        <v>1225</v>
      </c>
      <c r="B129" s="51" t="s">
        <v>162</v>
      </c>
      <c r="C129" s="51"/>
      <c r="D129" s="51"/>
      <c r="E129" s="51"/>
      <c r="F129" s="51"/>
      <c r="G129" s="51"/>
      <c r="H129" s="415" t="s">
        <v>124</v>
      </c>
      <c r="I129" s="414"/>
      <c r="J129" s="359">
        <f t="shared" si="11"/>
        <v>1</v>
      </c>
      <c r="K129" s="415" t="s">
        <v>124</v>
      </c>
      <c r="L129" s="414"/>
      <c r="M129" s="359">
        <f t="shared" si="12"/>
        <v>1</v>
      </c>
    </row>
    <row r="130" spans="1:14" x14ac:dyDescent="0.2">
      <c r="A130" s="355" t="s">
        <v>1226</v>
      </c>
      <c r="B130" s="51" t="s">
        <v>151</v>
      </c>
      <c r="C130" s="51"/>
      <c r="D130" s="51"/>
      <c r="E130" s="51"/>
      <c r="F130" s="51"/>
      <c r="G130" s="51"/>
      <c r="H130" s="415" t="s">
        <v>124</v>
      </c>
      <c r="I130" s="414"/>
      <c r="J130" s="359">
        <f t="shared" si="11"/>
        <v>1</v>
      </c>
      <c r="K130" s="415" t="s">
        <v>124</v>
      </c>
      <c r="L130" s="414"/>
      <c r="M130" s="359">
        <f t="shared" si="12"/>
        <v>1</v>
      </c>
    </row>
    <row r="131" spans="1:14" x14ac:dyDescent="0.2">
      <c r="A131" s="355" t="s">
        <v>1227</v>
      </c>
      <c r="B131" s="51" t="s">
        <v>152</v>
      </c>
      <c r="C131" s="51"/>
      <c r="D131" s="51"/>
      <c r="E131" s="51"/>
      <c r="F131" s="51"/>
      <c r="G131" s="51"/>
      <c r="H131" s="361" t="s">
        <v>124</v>
      </c>
      <c r="I131" s="414"/>
      <c r="J131" s="359">
        <f t="shared" si="11"/>
        <v>1</v>
      </c>
      <c r="K131" s="361" t="s">
        <v>124</v>
      </c>
      <c r="L131" s="414"/>
      <c r="M131" s="359">
        <f t="shared" si="12"/>
        <v>1</v>
      </c>
    </row>
    <row r="132" spans="1:14" x14ac:dyDescent="0.2">
      <c r="A132" s="355" t="s">
        <v>1228</v>
      </c>
      <c r="B132" s="51" t="s">
        <v>145</v>
      </c>
      <c r="C132" s="51"/>
      <c r="D132" s="51"/>
      <c r="E132" s="51"/>
      <c r="F132" s="51"/>
      <c r="G132" s="51"/>
      <c r="H132" s="361" t="s">
        <v>124</v>
      </c>
      <c r="I132" s="414"/>
      <c r="J132" s="359">
        <f t="shared" si="11"/>
        <v>1</v>
      </c>
      <c r="K132" s="361" t="s">
        <v>124</v>
      </c>
      <c r="L132" s="414"/>
      <c r="M132" s="359">
        <f t="shared" si="12"/>
        <v>1</v>
      </c>
    </row>
    <row r="133" spans="1:14" x14ac:dyDescent="0.2">
      <c r="A133" s="355" t="s">
        <v>1229</v>
      </c>
      <c r="B133" s="51" t="s">
        <v>157</v>
      </c>
      <c r="C133" s="51"/>
      <c r="D133" s="51"/>
      <c r="E133" s="51"/>
      <c r="F133" s="51"/>
      <c r="G133" s="51"/>
      <c r="H133" s="361" t="s">
        <v>124</v>
      </c>
      <c r="I133" s="414"/>
      <c r="J133" s="359">
        <f t="shared" si="11"/>
        <v>1</v>
      </c>
      <c r="K133" s="361" t="s">
        <v>124</v>
      </c>
      <c r="L133" s="414"/>
      <c r="M133" s="359">
        <f t="shared" si="12"/>
        <v>1</v>
      </c>
      <c r="N133" s="827" t="str">
        <f>IF($C$11="fha",IF(I133&gt;0,"WARNING! Amortization or Casualty loss not allowed on FHA loans",IF(L133&gt;0,"WARNING! Amortization or Casualty loss not allowed on FHA loans","")),"")</f>
        <v/>
      </c>
    </row>
    <row r="134" spans="1:14" x14ac:dyDescent="0.2">
      <c r="A134" s="355" t="s">
        <v>1242</v>
      </c>
      <c r="B134" s="51" t="s">
        <v>163</v>
      </c>
      <c r="C134" s="51"/>
      <c r="D134" s="51"/>
      <c r="E134" s="51"/>
      <c r="F134" s="51"/>
      <c r="G134" s="51"/>
      <c r="H134" s="361" t="s">
        <v>124</v>
      </c>
      <c r="I134" s="414"/>
      <c r="J134" s="359">
        <f t="shared" si="11"/>
        <v>1</v>
      </c>
      <c r="K134" s="361" t="s">
        <v>124</v>
      </c>
      <c r="L134" s="414"/>
      <c r="M134" s="359">
        <f t="shared" si="12"/>
        <v>1</v>
      </c>
    </row>
    <row r="135" spans="1:14" x14ac:dyDescent="0.2">
      <c r="A135" s="355" t="s">
        <v>1247</v>
      </c>
      <c r="B135" s="51" t="s">
        <v>158</v>
      </c>
      <c r="C135" s="51"/>
      <c r="D135" s="51"/>
      <c r="E135" s="51"/>
      <c r="F135" s="51"/>
      <c r="G135" s="51"/>
      <c r="H135" s="361" t="s">
        <v>125</v>
      </c>
      <c r="I135" s="414"/>
      <c r="J135" s="359">
        <f t="shared" si="11"/>
        <v>1</v>
      </c>
      <c r="K135" s="361" t="s">
        <v>125</v>
      </c>
      <c r="L135" s="414"/>
      <c r="M135" s="359">
        <f t="shared" si="12"/>
        <v>1</v>
      </c>
    </row>
    <row r="136" spans="1:14" x14ac:dyDescent="0.2">
      <c r="A136" s="355" t="s">
        <v>1261</v>
      </c>
      <c r="B136" s="51" t="s">
        <v>1245</v>
      </c>
      <c r="C136" s="51"/>
      <c r="D136" s="51"/>
      <c r="E136" s="51"/>
      <c r="F136" s="827" t="str">
        <f>IF($C$11="FHA","See Note for FHA&gt;&gt;","")</f>
        <v/>
      </c>
      <c r="G136" s="51"/>
      <c r="H136" s="361" t="s">
        <v>125</v>
      </c>
      <c r="I136" s="414"/>
      <c r="J136" s="359">
        <f t="shared" si="11"/>
        <v>1</v>
      </c>
      <c r="K136" s="361" t="s">
        <v>125</v>
      </c>
      <c r="L136" s="414"/>
      <c r="M136" s="359">
        <f t="shared" si="12"/>
        <v>1</v>
      </c>
      <c r="N136" s="944" t="s">
        <v>1687</v>
      </c>
    </row>
    <row r="137" spans="1:14" x14ac:dyDescent="0.2">
      <c r="A137" s="355" t="s">
        <v>1262</v>
      </c>
      <c r="B137" s="51" t="s">
        <v>118</v>
      </c>
      <c r="C137" s="51"/>
      <c r="D137" s="51"/>
      <c r="E137" s="51"/>
      <c r="F137" s="51"/>
      <c r="G137" s="51"/>
      <c r="H137" s="361"/>
      <c r="I137" s="385">
        <f>+'SE 1084 Calculations 08-15'!J116</f>
        <v>0</v>
      </c>
      <c r="J137" s="51"/>
      <c r="K137" s="361"/>
      <c r="L137" s="385">
        <f>+'SE 1084 Calculations 08-15'!M116</f>
        <v>0</v>
      </c>
      <c r="M137" s="51"/>
    </row>
    <row r="138" spans="1:14" x14ac:dyDescent="0.2">
      <c r="A138" s="355" t="s">
        <v>1263</v>
      </c>
      <c r="B138" s="51" t="s">
        <v>736</v>
      </c>
      <c r="C138" s="51"/>
      <c r="D138" s="51"/>
      <c r="E138" s="51"/>
      <c r="F138" s="51"/>
      <c r="G138" s="51"/>
      <c r="H138" s="361" t="s">
        <v>125</v>
      </c>
      <c r="I138" s="414"/>
      <c r="J138" s="359">
        <f t="shared" ref="J138" si="13">IF(I138&lt;0, "&lt;Error",1)</f>
        <v>1</v>
      </c>
      <c r="K138" s="361" t="s">
        <v>125</v>
      </c>
      <c r="L138" s="414"/>
      <c r="M138" s="359">
        <f t="shared" ref="M138" si="14">IF(L138&lt;0, "&lt;Error",1)</f>
        <v>1</v>
      </c>
    </row>
    <row r="139" spans="1:14" ht="30.75" customHeight="1" x14ac:dyDescent="0.2">
      <c r="A139" s="51"/>
      <c r="B139" s="51"/>
      <c r="C139" s="51"/>
      <c r="D139" s="51"/>
      <c r="E139" s="51"/>
      <c r="F139" s="51"/>
      <c r="G139" s="51"/>
      <c r="H139" s="1484" t="str">
        <f>IF(SUM(J127:J138)&lt;&gt;11, "^Error-all numbers must be positive!", " ")</f>
        <v xml:space="preserve"> </v>
      </c>
      <c r="I139" s="1484"/>
      <c r="J139" s="51"/>
      <c r="K139" s="1484" t="str">
        <f>IF(SUM(M127:M138)&lt;&gt;11, "^Error-all numbers must be positive!", " ")</f>
        <v xml:space="preserve"> </v>
      </c>
      <c r="L139" s="1484"/>
      <c r="M139" s="51"/>
    </row>
    <row r="140" spans="1:14" ht="6" customHeight="1" x14ac:dyDescent="0.2">
      <c r="A140" s="368"/>
      <c r="B140" s="369"/>
      <c r="C140" s="369"/>
      <c r="D140" s="369"/>
      <c r="E140" s="369"/>
      <c r="F140" s="369"/>
      <c r="G140" s="369"/>
      <c r="H140" s="369"/>
      <c r="I140" s="369"/>
      <c r="J140" s="369"/>
      <c r="K140" s="369"/>
      <c r="L140" s="369"/>
      <c r="M140" s="370"/>
    </row>
    <row r="141" spans="1:14" ht="13.5" thickBot="1" x14ac:dyDescent="0.25">
      <c r="A141" s="371" t="s">
        <v>1265</v>
      </c>
      <c r="B141" s="646"/>
      <c r="C141" s="372"/>
      <c r="D141" s="372"/>
      <c r="E141" s="372"/>
      <c r="F141" s="372"/>
      <c r="G141" s="372"/>
      <c r="H141" s="373"/>
      <c r="I141" s="367">
        <f>+'SE 1084 Calculations 08-15'!J120</f>
        <v>0</v>
      </c>
      <c r="J141" s="372"/>
      <c r="K141" s="373"/>
      <c r="L141" s="367">
        <f>+'SE 1084 Calculations 08-15'!M120</f>
        <v>0</v>
      </c>
      <c r="M141" s="374"/>
    </row>
    <row r="142" spans="1:14" ht="5.25" customHeight="1" x14ac:dyDescent="0.2">
      <c r="A142" s="375"/>
      <c r="B142" s="376"/>
      <c r="C142" s="376"/>
      <c r="D142" s="376"/>
      <c r="E142" s="376"/>
      <c r="F142" s="376"/>
      <c r="G142" s="376"/>
      <c r="H142" s="376"/>
      <c r="I142" s="376"/>
      <c r="J142" s="376"/>
      <c r="K142" s="376"/>
      <c r="L142" s="376"/>
      <c r="M142" s="377"/>
    </row>
    <row r="143" spans="1:14" ht="6.75" customHeight="1" x14ac:dyDescent="0.2">
      <c r="A143" s="51"/>
      <c r="B143" s="51"/>
      <c r="C143" s="51"/>
      <c r="D143" s="51"/>
      <c r="E143" s="51"/>
      <c r="F143" s="51"/>
      <c r="G143" s="51"/>
      <c r="H143" s="51"/>
      <c r="I143" s="51"/>
      <c r="J143" s="51"/>
      <c r="K143" s="51"/>
      <c r="L143" s="51"/>
      <c r="M143" s="51"/>
    </row>
    <row r="144" spans="1:14" ht="15" x14ac:dyDescent="0.25">
      <c r="A144" s="386" t="s">
        <v>165</v>
      </c>
      <c r="B144" s="51"/>
      <c r="C144" s="51"/>
      <c r="D144" s="51"/>
      <c r="E144" s="51"/>
      <c r="F144" s="51"/>
      <c r="G144" s="51"/>
      <c r="H144" s="51"/>
      <c r="I144" s="51"/>
      <c r="J144" s="51"/>
      <c r="K144" s="51"/>
      <c r="L144" s="51"/>
      <c r="M144" s="51"/>
    </row>
    <row r="145" spans="1:19" x14ac:dyDescent="0.2">
      <c r="A145" s="51" t="s">
        <v>1266</v>
      </c>
      <c r="B145" s="51"/>
      <c r="C145" s="51"/>
      <c r="D145" s="51"/>
      <c r="E145" s="51"/>
      <c r="F145" s="51"/>
      <c r="G145" s="51"/>
      <c r="H145" s="356"/>
      <c r="I145" s="385">
        <f>+'SE 1084 Calculations 08-15'!J126</f>
        <v>0</v>
      </c>
      <c r="J145" s="51"/>
      <c r="K145" s="356"/>
      <c r="L145" s="385">
        <f>+'SE 1084 Calculations 08-15'!M126</f>
        <v>0</v>
      </c>
      <c r="M145" s="51"/>
    </row>
    <row r="146" spans="1:19" x14ac:dyDescent="0.2">
      <c r="A146" s="51" t="s">
        <v>1248</v>
      </c>
      <c r="B146" s="51"/>
      <c r="C146" s="51"/>
      <c r="D146" s="51"/>
      <c r="E146" s="51"/>
      <c r="F146" s="51"/>
      <c r="G146" s="51"/>
      <c r="H146" s="361"/>
      <c r="I146" s="385">
        <f>+'SE 1084 Calculations 08-15'!J127</f>
        <v>0</v>
      </c>
      <c r="J146" s="51"/>
      <c r="K146" s="361"/>
      <c r="L146" s="385">
        <f>+'SE 1084 Calculations 08-15'!M127</f>
        <v>0</v>
      </c>
      <c r="M146" s="51"/>
    </row>
    <row r="147" spans="1:19" x14ac:dyDescent="0.2">
      <c r="A147" s="51" t="s">
        <v>1258</v>
      </c>
      <c r="B147" s="51"/>
      <c r="C147" s="51"/>
      <c r="D147" s="51"/>
      <c r="E147" s="51"/>
      <c r="F147" s="51"/>
      <c r="G147" s="51"/>
      <c r="H147" s="356"/>
      <c r="I147" s="385">
        <f>+'SE 1084 Calculations 08-15'!J128</f>
        <v>0</v>
      </c>
      <c r="J147" s="51"/>
      <c r="K147" s="361"/>
      <c r="L147" s="385">
        <f>+'SE 1084 Calculations 08-15'!M128</f>
        <v>0</v>
      </c>
      <c r="M147" s="51"/>
    </row>
    <row r="148" spans="1:19" x14ac:dyDescent="0.2">
      <c r="A148" s="51" t="s">
        <v>1265</v>
      </c>
      <c r="B148" s="51"/>
      <c r="C148" s="51"/>
      <c r="D148" s="51"/>
      <c r="E148" s="51"/>
      <c r="F148" s="51"/>
      <c r="G148" s="51"/>
      <c r="H148" s="361"/>
      <c r="I148" s="385">
        <f>+'SE 1084 Calculations 08-15'!J129</f>
        <v>0</v>
      </c>
      <c r="J148" s="51"/>
      <c r="K148" s="361"/>
      <c r="L148" s="385">
        <f>+'SE 1084 Calculations 08-15'!M129</f>
        <v>0</v>
      </c>
      <c r="M148" s="51"/>
    </row>
    <row r="149" spans="1:19" ht="11.25" customHeight="1" x14ac:dyDescent="0.2">
      <c r="A149" s="51"/>
      <c r="B149" s="51"/>
      <c r="C149" s="51"/>
      <c r="D149" s="51"/>
      <c r="E149" s="51"/>
      <c r="F149" s="51"/>
      <c r="G149" s="51"/>
      <c r="H149" s="1484"/>
      <c r="I149" s="1484"/>
      <c r="J149" s="51"/>
      <c r="K149" s="1484"/>
      <c r="L149" s="1484"/>
      <c r="M149" s="51"/>
    </row>
    <row r="150" spans="1:19" ht="2.25" hidden="1" customHeight="1" x14ac:dyDescent="0.2">
      <c r="A150" s="368"/>
      <c r="B150" s="369"/>
      <c r="C150" s="369"/>
      <c r="D150" s="369"/>
      <c r="E150" s="369"/>
      <c r="F150" s="369"/>
      <c r="G150" s="369"/>
      <c r="H150" s="369"/>
      <c r="I150" s="369"/>
      <c r="J150" s="369"/>
      <c r="K150" s="369"/>
      <c r="L150" s="369"/>
      <c r="M150" s="370"/>
    </row>
    <row r="151" spans="1:19" ht="13.5" thickBot="1" x14ac:dyDescent="0.25">
      <c r="A151" s="453" t="s">
        <v>166</v>
      </c>
      <c r="B151" s="372"/>
      <c r="C151" s="372"/>
      <c r="D151" s="372"/>
      <c r="E151" s="372"/>
      <c r="F151" s="372"/>
      <c r="G151" s="372"/>
      <c r="H151" s="373"/>
      <c r="I151" s="367">
        <f>+'SE 1084 Calculations 08-15'!J131</f>
        <v>0</v>
      </c>
      <c r="J151" s="372"/>
      <c r="K151" s="373"/>
      <c r="L151" s="367">
        <f>+'SE 1084 Calculations 08-15'!M131</f>
        <v>0</v>
      </c>
      <c r="M151" s="374"/>
    </row>
    <row r="152" spans="1:19" ht="5.25" customHeight="1" x14ac:dyDescent="0.2">
      <c r="A152" s="375"/>
      <c r="B152" s="376"/>
      <c r="C152" s="376"/>
      <c r="D152" s="376"/>
      <c r="E152" s="376"/>
      <c r="F152" s="376"/>
      <c r="G152" s="376"/>
      <c r="H152" s="376"/>
      <c r="I152" s="376"/>
      <c r="J152" s="376"/>
      <c r="K152" s="376"/>
      <c r="L152" s="376"/>
      <c r="M152" s="377"/>
    </row>
    <row r="153" spans="1:19" ht="5.25" customHeight="1" x14ac:dyDescent="0.2">
      <c r="A153" s="51"/>
      <c r="B153" s="51"/>
      <c r="C153" s="51"/>
      <c r="D153" s="51"/>
      <c r="E153" s="51"/>
      <c r="F153" s="51"/>
      <c r="G153" s="51"/>
      <c r="H153" s="51"/>
      <c r="I153" s="51"/>
      <c r="J153" s="51"/>
      <c r="K153" s="51"/>
      <c r="L153" s="51"/>
      <c r="M153" s="51"/>
    </row>
    <row r="154" spans="1:19" ht="6" customHeight="1" x14ac:dyDescent="0.2">
      <c r="A154" s="364"/>
      <c r="B154" s="364"/>
      <c r="C154" s="364"/>
      <c r="D154" s="364"/>
      <c r="E154" s="364"/>
      <c r="F154" s="364"/>
      <c r="G154" s="364"/>
      <c r="H154" s="364"/>
      <c r="I154" s="364"/>
      <c r="J154" s="364"/>
      <c r="K154" s="364"/>
      <c r="L154" s="364"/>
      <c r="M154" s="364"/>
    </row>
    <row r="155" spans="1:19" ht="69" customHeight="1" x14ac:dyDescent="0.2">
      <c r="A155" s="1485" t="s">
        <v>1267</v>
      </c>
      <c r="B155" s="1485"/>
      <c r="C155" s="1485"/>
      <c r="D155" s="1485"/>
      <c r="E155" s="1485"/>
      <c r="F155" s="1485"/>
      <c r="G155" s="1485"/>
      <c r="H155" s="1485"/>
      <c r="I155" s="1485"/>
      <c r="J155" s="1485"/>
      <c r="K155" s="1485"/>
      <c r="L155" s="1485"/>
      <c r="M155" s="1485"/>
    </row>
    <row r="156" spans="1:19" ht="3.75" customHeight="1" x14ac:dyDescent="0.2">
      <c r="A156" s="51"/>
      <c r="B156" s="51"/>
      <c r="C156" s="51"/>
      <c r="D156" s="51"/>
      <c r="E156" s="51"/>
      <c r="F156" s="51"/>
      <c r="G156" s="51"/>
      <c r="H156" s="51"/>
      <c r="I156" s="51"/>
      <c r="J156" s="51"/>
      <c r="K156" s="51"/>
      <c r="L156" s="51"/>
      <c r="M156" s="51"/>
    </row>
    <row r="157" spans="1:19" x14ac:dyDescent="0.2">
      <c r="A157" s="181" t="s">
        <v>167</v>
      </c>
      <c r="B157" s="51"/>
      <c r="C157" s="51"/>
      <c r="D157" s="51"/>
      <c r="E157" s="51"/>
      <c r="F157" s="51"/>
      <c r="G157" s="51"/>
      <c r="H157" s="51"/>
      <c r="I157" s="51"/>
      <c r="J157" s="51"/>
      <c r="K157" s="51"/>
      <c r="L157" s="51"/>
      <c r="M157" s="51"/>
      <c r="O157" s="830"/>
      <c r="P157" s="830"/>
      <c r="Q157" s="830"/>
      <c r="R157" s="830"/>
      <c r="S157" s="830"/>
    </row>
    <row r="158" spans="1:19" x14ac:dyDescent="0.2">
      <c r="A158" s="51" t="s">
        <v>168</v>
      </c>
      <c r="B158" s="51"/>
      <c r="C158" s="51"/>
      <c r="D158" s="51"/>
      <c r="E158" s="51"/>
      <c r="F158" s="51"/>
      <c r="G158" s="51"/>
      <c r="H158" s="51"/>
      <c r="I158" s="51"/>
      <c r="J158" s="51"/>
      <c r="K158" s="51"/>
      <c r="L158" s="1501"/>
      <c r="M158" s="1501"/>
      <c r="O158" s="830"/>
      <c r="P158" s="830"/>
      <c r="Q158" s="830"/>
      <c r="R158" s="830"/>
      <c r="S158" s="830"/>
    </row>
    <row r="159" spans="1:19" ht="15" customHeight="1" x14ac:dyDescent="0.2">
      <c r="A159" s="51" t="s">
        <v>169</v>
      </c>
      <c r="B159" s="51"/>
      <c r="C159" s="1501"/>
      <c r="D159" s="1501"/>
      <c r="E159" s="51"/>
      <c r="F159" s="55" t="s">
        <v>0</v>
      </c>
      <c r="G159" s="1490">
        <v>0.15</v>
      </c>
      <c r="H159" s="1490"/>
      <c r="I159" s="388" t="s">
        <v>170</v>
      </c>
      <c r="J159" s="388"/>
      <c r="K159" s="388"/>
      <c r="L159" s="1488">
        <f>+C159*G159</f>
        <v>0</v>
      </c>
      <c r="M159" s="1488"/>
      <c r="O159" s="830"/>
      <c r="P159" s="830"/>
      <c r="Q159" s="830"/>
      <c r="R159" s="830"/>
      <c r="S159" s="830"/>
    </row>
    <row r="160" spans="1:19" x14ac:dyDescent="0.2">
      <c r="A160" s="51" t="s">
        <v>171</v>
      </c>
      <c r="B160" s="51"/>
      <c r="C160" s="1489"/>
      <c r="D160" s="1489"/>
      <c r="E160" s="51"/>
      <c r="F160" s="55" t="s">
        <v>0</v>
      </c>
      <c r="G160" s="1490">
        <v>0.15</v>
      </c>
      <c r="H160" s="1490"/>
      <c r="I160" s="388" t="s">
        <v>170</v>
      </c>
      <c r="J160" s="388"/>
      <c r="K160" s="388"/>
      <c r="L160" s="1488">
        <f>+C160*G160</f>
        <v>0</v>
      </c>
      <c r="M160" s="1488"/>
      <c r="O160" s="830"/>
      <c r="P160" s="830"/>
      <c r="Q160" s="830"/>
      <c r="R160" s="830"/>
      <c r="S160" s="830"/>
    </row>
    <row r="161" spans="1:19" x14ac:dyDescent="0.2">
      <c r="A161" s="51" t="s">
        <v>172</v>
      </c>
      <c r="B161" s="51"/>
      <c r="C161" s="51"/>
      <c r="D161" s="51"/>
      <c r="E161" s="51"/>
      <c r="F161" s="51"/>
      <c r="G161" s="51"/>
      <c r="H161" s="51"/>
      <c r="I161" s="51"/>
      <c r="J161" s="51"/>
      <c r="K161" s="51"/>
      <c r="L161" s="1488">
        <f>+L158+L159+L160</f>
        <v>0</v>
      </c>
      <c r="M161" s="1488"/>
      <c r="O161" s="889"/>
      <c r="P161" s="889"/>
      <c r="Q161" s="889"/>
      <c r="R161" s="889"/>
      <c r="S161" s="889"/>
    </row>
    <row r="162" spans="1:19" ht="3.75" customHeight="1" x14ac:dyDescent="0.2">
      <c r="A162" s="51"/>
      <c r="B162" s="51"/>
      <c r="C162" s="51"/>
      <c r="D162" s="51"/>
      <c r="E162" s="51"/>
      <c r="F162" s="51"/>
      <c r="G162" s="51"/>
      <c r="H162" s="51"/>
      <c r="I162" s="51"/>
      <c r="J162" s="51"/>
      <c r="K162" s="51"/>
      <c r="L162" s="1500"/>
      <c r="M162" s="1500"/>
      <c r="N162" s="889"/>
      <c r="O162" s="889"/>
      <c r="P162" s="889"/>
      <c r="Q162" s="889"/>
      <c r="R162" s="889"/>
      <c r="S162" s="889"/>
    </row>
    <row r="163" spans="1:19" ht="6" customHeight="1" x14ac:dyDescent="0.2">
      <c r="A163" s="364"/>
      <c r="B163" s="364"/>
      <c r="C163" s="364"/>
      <c r="D163" s="364"/>
      <c r="E163" s="364"/>
      <c r="F163" s="364"/>
      <c r="G163" s="364"/>
      <c r="H163" s="364"/>
      <c r="I163" s="364"/>
      <c r="J163" s="364"/>
      <c r="K163" s="364"/>
      <c r="L163" s="364"/>
      <c r="M163" s="364"/>
      <c r="N163" s="889"/>
      <c r="O163" s="889"/>
      <c r="P163" s="889"/>
      <c r="Q163" s="889"/>
      <c r="R163" s="889"/>
      <c r="S163" s="889"/>
    </row>
    <row r="164" spans="1:19" ht="13.5" thickBot="1" x14ac:dyDescent="0.25">
      <c r="A164" s="181" t="s">
        <v>226</v>
      </c>
      <c r="B164" s="51"/>
      <c r="C164" s="51"/>
      <c r="D164" s="51"/>
      <c r="E164" s="51"/>
      <c r="F164" s="51"/>
      <c r="G164" s="51"/>
      <c r="H164" s="51"/>
      <c r="I164" s="51"/>
      <c r="J164" s="51"/>
      <c r="K164" s="51"/>
      <c r="L164" s="51"/>
      <c r="M164" s="51"/>
      <c r="N164" s="889">
        <f>IF(I137&lt;L137,1,0)</f>
        <v>0</v>
      </c>
      <c r="O164" s="889"/>
      <c r="P164" s="889"/>
      <c r="Q164" s="889"/>
      <c r="R164" s="889"/>
      <c r="S164" s="889"/>
    </row>
    <row r="165" spans="1:19" ht="13.5" thickBot="1" x14ac:dyDescent="0.25">
      <c r="A165" s="181"/>
      <c r="B165" s="51"/>
      <c r="C165" s="51"/>
      <c r="D165" s="51"/>
      <c r="E165" s="51"/>
      <c r="F165" s="51"/>
      <c r="G165" s="51"/>
      <c r="H165" s="51"/>
      <c r="I165" s="51"/>
      <c r="J165" s="51"/>
      <c r="K165" s="55" t="s">
        <v>1645</v>
      </c>
      <c r="L165" s="901" t="e">
        <f>IF(Q169,Q170,Q171)</f>
        <v>#DIV/0!</v>
      </c>
      <c r="M165" s="902" t="s">
        <v>1646</v>
      </c>
      <c r="N165" s="910" t="e">
        <f>(I151-L151)/L151</f>
        <v>#DIV/0!</v>
      </c>
      <c r="O165" s="889" t="e">
        <f>ABS(N165)</f>
        <v>#DIV/0!</v>
      </c>
      <c r="P165" s="889"/>
      <c r="Q165" s="889"/>
      <c r="R165" s="889"/>
      <c r="S165" s="889"/>
    </row>
    <row r="166" spans="1:19" ht="8.25" customHeight="1" x14ac:dyDescent="0.2">
      <c r="A166" s="181"/>
      <c r="B166" s="51"/>
      <c r="C166" s="51"/>
      <c r="D166" s="51"/>
      <c r="E166" s="51"/>
      <c r="F166" s="51"/>
      <c r="G166" s="51"/>
      <c r="H166" s="51"/>
      <c r="I166" s="51"/>
      <c r="J166" s="51"/>
      <c r="K166" s="1491" t="str">
        <f>IF(L151=0," ",IF(N164=0,"",IF(N166=1,"For FHA loans, HUD requires a manual downgrade when business income decrease is greater than 20%  and the loan must be manually underwritten.  Must meet all of HUD and PRMG manual underwriting requirements.","")))</f>
        <v xml:space="preserve"> </v>
      </c>
      <c r="L166" s="1491"/>
      <c r="M166" s="1491"/>
      <c r="N166" s="889" t="e">
        <f>IF(O165&gt;0.2,1,0)</f>
        <v>#DIV/0!</v>
      </c>
      <c r="O166" s="889"/>
      <c r="P166" s="889"/>
      <c r="Q166" s="889"/>
      <c r="R166" s="889"/>
      <c r="S166" s="889"/>
    </row>
    <row r="167" spans="1:19" x14ac:dyDescent="0.2">
      <c r="A167" s="390" t="s">
        <v>17</v>
      </c>
      <c r="B167" s="391"/>
      <c r="C167" s="391"/>
      <c r="D167" s="392" t="s">
        <v>166</v>
      </c>
      <c r="E167" s="392"/>
      <c r="F167" s="1486" t="s">
        <v>221</v>
      </c>
      <c r="G167" s="1486"/>
      <c r="H167" s="392"/>
      <c r="I167" s="392" t="s">
        <v>222</v>
      </c>
      <c r="J167" s="51"/>
      <c r="K167" s="1491"/>
      <c r="L167" s="1491"/>
      <c r="M167" s="1491"/>
      <c r="N167" s="889"/>
      <c r="O167" s="889"/>
      <c r="P167" s="889"/>
      <c r="Q167" s="889"/>
      <c r="R167" s="889"/>
      <c r="S167" s="889"/>
    </row>
    <row r="168" spans="1:19" x14ac:dyDescent="0.2">
      <c r="A168" s="393" t="s">
        <v>129</v>
      </c>
      <c r="B168" s="357" t="str">
        <f>+I18</f>
        <v>Starting Year</v>
      </c>
      <c r="C168" s="393"/>
      <c r="D168" s="385">
        <f>+I151</f>
        <v>0</v>
      </c>
      <c r="E168" s="393"/>
      <c r="F168" s="1487"/>
      <c r="G168" s="1487"/>
      <c r="H168" s="393"/>
      <c r="I168" s="385" t="e">
        <f>+D168/F168</f>
        <v>#DIV/0!</v>
      </c>
      <c r="J168" s="51"/>
      <c r="K168" s="1491"/>
      <c r="L168" s="1491"/>
      <c r="M168" s="1491"/>
      <c r="O168" s="889"/>
      <c r="P168" s="889"/>
      <c r="Q168" s="889"/>
      <c r="R168" s="889"/>
      <c r="S168" s="889"/>
    </row>
    <row r="169" spans="1:19" x14ac:dyDescent="0.2">
      <c r="A169" s="393" t="s">
        <v>129</v>
      </c>
      <c r="B169" s="357" t="str">
        <f>+L18</f>
        <v xml:space="preserve"> </v>
      </c>
      <c r="C169" s="393"/>
      <c r="D169" s="385">
        <f>+L151</f>
        <v>0</v>
      </c>
      <c r="E169" s="393"/>
      <c r="F169" s="1487"/>
      <c r="G169" s="1487"/>
      <c r="H169" s="393"/>
      <c r="I169" s="385" t="e">
        <f>+D169/F169</f>
        <v>#DIV/0!</v>
      </c>
      <c r="J169" s="51"/>
      <c r="K169" s="1491"/>
      <c r="L169" s="1491"/>
      <c r="M169" s="1491"/>
      <c r="O169" s="889"/>
      <c r="P169" s="889"/>
      <c r="Q169" s="889">
        <f>IF(L151&lt;0,1,0)</f>
        <v>0</v>
      </c>
      <c r="R169" s="946" t="s">
        <v>1671</v>
      </c>
      <c r="S169" s="889"/>
    </row>
    <row r="170" spans="1:19" x14ac:dyDescent="0.2">
      <c r="A170" s="393"/>
      <c r="B170" s="187" t="s">
        <v>223</v>
      </c>
      <c r="C170" s="393"/>
      <c r="D170" s="385">
        <f>+D169+D168</f>
        <v>0</v>
      </c>
      <c r="E170" s="393"/>
      <c r="F170" s="1487"/>
      <c r="G170" s="1487"/>
      <c r="H170" s="393"/>
      <c r="I170" s="385" t="e">
        <f>+D170/F170</f>
        <v>#DIV/0!</v>
      </c>
      <c r="J170" s="51"/>
      <c r="K170" s="1491"/>
      <c r="L170" s="1491"/>
      <c r="M170" s="1491"/>
      <c r="O170" s="889"/>
      <c r="P170" s="889"/>
      <c r="Q170" s="889" t="e">
        <f>((I151- L151)/L151)*100*-1</f>
        <v>#DIV/0!</v>
      </c>
      <c r="R170" s="946" t="s">
        <v>1672</v>
      </c>
      <c r="S170" s="889"/>
    </row>
    <row r="171" spans="1:19" ht="10.5" customHeight="1" x14ac:dyDescent="0.2">
      <c r="A171" s="51"/>
      <c r="B171" s="55"/>
      <c r="C171" s="51"/>
      <c r="D171" s="55"/>
      <c r="E171" s="55"/>
      <c r="F171" s="55"/>
      <c r="G171" s="55"/>
      <c r="H171" s="55"/>
      <c r="I171" s="55"/>
      <c r="J171" s="55"/>
      <c r="K171" s="1491"/>
      <c r="L171" s="1491"/>
      <c r="M171" s="1491"/>
      <c r="O171" s="889"/>
      <c r="P171" s="889"/>
      <c r="Q171" s="889" t="e">
        <f>((I151-L151)/L151)*100</f>
        <v>#DIV/0!</v>
      </c>
      <c r="R171" s="946" t="s">
        <v>1673</v>
      </c>
      <c r="S171" s="889"/>
    </row>
    <row r="172" spans="1:19" ht="5.25" customHeight="1" x14ac:dyDescent="0.2">
      <c r="A172" s="51"/>
      <c r="B172" s="55"/>
      <c r="C172" s="51"/>
      <c r="D172" s="394"/>
      <c r="E172" s="51"/>
      <c r="F172" s="456"/>
      <c r="G172" s="456"/>
      <c r="H172" s="51"/>
      <c r="I172" s="394"/>
      <c r="J172" s="51"/>
      <c r="K172" s="1491"/>
      <c r="L172" s="1491"/>
      <c r="M172" s="1491"/>
      <c r="O172" s="889"/>
      <c r="P172" s="889"/>
      <c r="Q172" s="889"/>
      <c r="R172" s="889"/>
      <c r="S172" s="889"/>
    </row>
    <row r="173" spans="1:19" x14ac:dyDescent="0.2">
      <c r="A173" s="390" t="s">
        <v>224</v>
      </c>
      <c r="B173" s="396"/>
      <c r="C173" s="391"/>
      <c r="D173" s="392" t="s">
        <v>225</v>
      </c>
      <c r="E173" s="392"/>
      <c r="F173" s="1486" t="s">
        <v>221</v>
      </c>
      <c r="G173" s="1486"/>
      <c r="H173" s="392"/>
      <c r="I173" s="392" t="s">
        <v>222</v>
      </c>
      <c r="J173" s="51"/>
      <c r="K173" s="1491"/>
      <c r="L173" s="1491"/>
      <c r="M173" s="1491"/>
      <c r="O173" s="889"/>
      <c r="P173" s="889"/>
      <c r="Q173" s="889">
        <f>IF(L151=0,0,IF(I151=L151,0,+((I151-L151)/L151)*100))</f>
        <v>0</v>
      </c>
      <c r="R173" s="889" t="s">
        <v>1683</v>
      </c>
      <c r="S173" s="889"/>
    </row>
    <row r="174" spans="1:19" x14ac:dyDescent="0.2">
      <c r="A174" s="391"/>
      <c r="B174" s="396" t="s">
        <v>172</v>
      </c>
      <c r="C174" s="391"/>
      <c r="D174" s="385">
        <f>+L161</f>
        <v>0</v>
      </c>
      <c r="E174" s="391"/>
      <c r="F174" s="1487"/>
      <c r="G174" s="1487"/>
      <c r="H174" s="391"/>
      <c r="I174" s="385" t="e">
        <f>+D174/F174</f>
        <v>#DIV/0!</v>
      </c>
      <c r="J174" s="51"/>
      <c r="K174" s="1491"/>
      <c r="L174" s="1491"/>
      <c r="M174" s="1491"/>
      <c r="O174" s="889"/>
      <c r="P174" s="889"/>
      <c r="Q174" s="889"/>
      <c r="R174" s="889"/>
      <c r="S174" s="889"/>
    </row>
    <row r="175" spans="1:19" ht="6.75" customHeight="1" thickBot="1" x14ac:dyDescent="0.25">
      <c r="A175" s="51"/>
      <c r="B175" s="55"/>
      <c r="C175" s="51"/>
      <c r="D175" s="394"/>
      <c r="E175" s="51"/>
      <c r="F175" s="457"/>
      <c r="G175" s="457"/>
      <c r="H175" s="51"/>
      <c r="I175" s="394"/>
      <c r="J175" s="51"/>
      <c r="K175" s="51"/>
      <c r="L175" s="51"/>
      <c r="M175" s="51"/>
      <c r="O175" s="889"/>
      <c r="P175" s="889"/>
      <c r="Q175" s="889"/>
      <c r="R175" s="889"/>
      <c r="S175" s="889"/>
    </row>
    <row r="176" spans="1:19" ht="12" customHeight="1" thickBot="1" x14ac:dyDescent="0.25">
      <c r="A176" s="1492" t="s">
        <v>13</v>
      </c>
      <c r="B176" s="1493"/>
      <c r="C176" s="1493"/>
      <c r="D176" s="1493"/>
      <c r="E176" s="1493"/>
      <c r="F176" s="1493"/>
      <c r="G176" s="1493"/>
      <c r="H176" s="1493"/>
      <c r="I176" s="1493"/>
      <c r="J176" s="1493"/>
      <c r="K176" s="1493"/>
      <c r="L176" s="1493"/>
      <c r="M176" s="1494"/>
      <c r="O176" s="889"/>
      <c r="P176" s="889"/>
      <c r="Q176" s="889"/>
      <c r="R176" s="889"/>
      <c r="S176" s="889"/>
    </row>
    <row r="177" spans="1:19" ht="138" customHeight="1" x14ac:dyDescent="0.2">
      <c r="A177" s="1495"/>
      <c r="B177" s="1496"/>
      <c r="C177" s="1496"/>
      <c r="D177" s="1496"/>
      <c r="E177" s="1496"/>
      <c r="F177" s="1496"/>
      <c r="G177" s="1496"/>
      <c r="H177" s="1496"/>
      <c r="I177" s="1496"/>
      <c r="J177" s="1496"/>
      <c r="K177" s="1496"/>
      <c r="L177" s="1496"/>
      <c r="M177" s="1497"/>
      <c r="O177" s="889"/>
      <c r="P177" s="889"/>
      <c r="Q177" s="889"/>
      <c r="R177" s="889"/>
      <c r="S177" s="889"/>
    </row>
    <row r="178" spans="1:19" x14ac:dyDescent="0.2">
      <c r="A178" s="51"/>
      <c r="B178" s="51"/>
      <c r="C178" s="51"/>
      <c r="D178" s="51"/>
      <c r="E178" s="51"/>
      <c r="F178" s="51"/>
      <c r="G178" s="51"/>
      <c r="H178" s="51"/>
      <c r="I178" s="51"/>
      <c r="J178" s="51"/>
      <c r="K178" s="51"/>
      <c r="L178" s="51"/>
      <c r="M178" s="387" t="s">
        <v>1268</v>
      </c>
    </row>
  </sheetData>
  <sheetProtection algorithmName="SHA-512" hashValue="k3uKJwH90cazDpRFt0+VocF5uczPHqoCFlfOmOFbVl/YKlL6KJ+NLvwvoEl2Xc/d2ZCWIKKo5A5LS3/cCUKwjg==" saltValue="1EtXexL70eTS5q3J9SOYHg==" spinCount="100000" sheet="1" objects="1" scenarios="1"/>
  <mergeCells count="52">
    <mergeCell ref="H57:I57"/>
    <mergeCell ref="K57:L57"/>
    <mergeCell ref="A1:M1"/>
    <mergeCell ref="A8:M8"/>
    <mergeCell ref="C10:D10"/>
    <mergeCell ref="A13:M13"/>
    <mergeCell ref="I10:M10"/>
    <mergeCell ref="I11:M11"/>
    <mergeCell ref="C11:D11"/>
    <mergeCell ref="H117:I117"/>
    <mergeCell ref="K117:L117"/>
    <mergeCell ref="A124:M124"/>
    <mergeCell ref="A65:M65"/>
    <mergeCell ref="H95:I95"/>
    <mergeCell ref="K95:L95"/>
    <mergeCell ref="A69:M69"/>
    <mergeCell ref="A70:M70"/>
    <mergeCell ref="A71:M71"/>
    <mergeCell ref="A72:M72"/>
    <mergeCell ref="A73:M73"/>
    <mergeCell ref="A66:M66"/>
    <mergeCell ref="A68:M68"/>
    <mergeCell ref="A67:M67"/>
    <mergeCell ref="B79:F79"/>
    <mergeCell ref="B103:F103"/>
    <mergeCell ref="A176:M176"/>
    <mergeCell ref="A177:M177"/>
    <mergeCell ref="A15:M15"/>
    <mergeCell ref="A42:M42"/>
    <mergeCell ref="A61:M61"/>
    <mergeCell ref="A74:M74"/>
    <mergeCell ref="L161:M161"/>
    <mergeCell ref="L162:M162"/>
    <mergeCell ref="F167:G167"/>
    <mergeCell ref="F168:G168"/>
    <mergeCell ref="F169:G169"/>
    <mergeCell ref="F170:G170"/>
    <mergeCell ref="L158:M158"/>
    <mergeCell ref="C159:D159"/>
    <mergeCell ref="G159:H159"/>
    <mergeCell ref="H139:I139"/>
    <mergeCell ref="K139:L139"/>
    <mergeCell ref="A155:M155"/>
    <mergeCell ref="F173:G173"/>
    <mergeCell ref="F174:G174"/>
    <mergeCell ref="L159:M159"/>
    <mergeCell ref="C160:D160"/>
    <mergeCell ref="G160:H160"/>
    <mergeCell ref="L160:M160"/>
    <mergeCell ref="H149:I149"/>
    <mergeCell ref="K149:L149"/>
    <mergeCell ref="K166:M174"/>
  </mergeCells>
  <conditionalFormatting sqref="B54:L54">
    <cfRule type="expression" dxfId="180" priority="4">
      <formula>$C$11="fha"</formula>
    </cfRule>
  </conditionalFormatting>
  <conditionalFormatting sqref="B89:L89">
    <cfRule type="expression" dxfId="179" priority="3">
      <formula>$C$11="fha"</formula>
    </cfRule>
  </conditionalFormatting>
  <conditionalFormatting sqref="B111:L111">
    <cfRule type="expression" dxfId="178" priority="2">
      <formula>$C$11="fha"</formula>
    </cfRule>
  </conditionalFormatting>
  <conditionalFormatting sqref="B133:L133">
    <cfRule type="expression" dxfId="177" priority="1">
      <formula>$C$11="fha"</formula>
    </cfRule>
  </conditionalFormatting>
  <conditionalFormatting sqref="J20">
    <cfRule type="containsText" dxfId="176" priority="53" stopIfTrue="1" operator="containsText" text="&lt;Error">
      <formula>NOT(ISERROR(SEARCH("&lt;Error",J20)))</formula>
    </cfRule>
  </conditionalFormatting>
  <conditionalFormatting sqref="J23:J24">
    <cfRule type="containsText" dxfId="175" priority="55" stopIfTrue="1" operator="containsText" text="&lt;Error">
      <formula>NOT(ISERROR(SEARCH("&lt;Error",J23)))</formula>
    </cfRule>
  </conditionalFormatting>
  <conditionalFormatting sqref="J28:J34">
    <cfRule type="containsText" dxfId="174" priority="31" stopIfTrue="1" operator="containsText" text="&lt;Error">
      <formula>NOT(ISERROR(SEARCH("&lt;Error",J28)))</formula>
    </cfRule>
  </conditionalFormatting>
  <conditionalFormatting sqref="J38">
    <cfRule type="containsText" dxfId="173" priority="57" stopIfTrue="1" operator="containsText" text="&lt;Error">
      <formula>NOT(ISERROR(SEARCH("&lt;Error",J38)))</formula>
    </cfRule>
  </conditionalFormatting>
  <conditionalFormatting sqref="J44:J46">
    <cfRule type="containsText" dxfId="172" priority="60" stopIfTrue="1" operator="containsText" text="&lt;Error">
      <formula>NOT(ISERROR(SEARCH("&lt;Error",J44)))</formula>
    </cfRule>
  </conditionalFormatting>
  <conditionalFormatting sqref="J50:J55">
    <cfRule type="containsText" dxfId="171" priority="62" stopIfTrue="1" operator="containsText" text="&lt;Error">
      <formula>NOT(ISERROR(SEARCH("&lt;Error",J50)))</formula>
    </cfRule>
  </conditionalFormatting>
  <conditionalFormatting sqref="J79:J81">
    <cfRule type="containsText" dxfId="170" priority="63" stopIfTrue="1" operator="containsText" text="&lt;Error">
      <formula>NOT(ISERROR(SEARCH("&lt;Error",J79)))</formula>
    </cfRule>
  </conditionalFormatting>
  <conditionalFormatting sqref="J85:J91">
    <cfRule type="containsText" dxfId="169" priority="28" stopIfTrue="1" operator="containsText" text="&lt;Error">
      <formula>NOT(ISERROR(SEARCH("&lt;Error",J85)))</formula>
    </cfRule>
  </conditionalFormatting>
  <conditionalFormatting sqref="J103:J104">
    <cfRule type="containsText" dxfId="168" priority="17" stopIfTrue="1" operator="containsText" text="&lt;Error">
      <formula>NOT(ISERROR(SEARCH("&lt;Error",J103)))</formula>
    </cfRule>
  </conditionalFormatting>
  <conditionalFormatting sqref="J108:J113">
    <cfRule type="containsText" dxfId="167" priority="39" stopIfTrue="1" operator="containsText" text="&lt;Error">
      <formula>NOT(ISERROR(SEARCH("&lt;Error",J108)))</formula>
    </cfRule>
  </conditionalFormatting>
  <conditionalFormatting sqref="J127:J136">
    <cfRule type="containsText" dxfId="166" priority="32" stopIfTrue="1" operator="containsText" text="&lt;Error">
      <formula>NOT(ISERROR(SEARCH("&lt;Error",J127)))</formula>
    </cfRule>
  </conditionalFormatting>
  <conditionalFormatting sqref="J138">
    <cfRule type="containsText" dxfId="165" priority="34" stopIfTrue="1" operator="containsText" text="&lt;Error">
      <formula>NOT(ISERROR(SEARCH("&lt;Error",J138)))</formula>
    </cfRule>
  </conditionalFormatting>
  <conditionalFormatting sqref="L165">
    <cfRule type="expression" priority="10">
      <formula>$I$151=$L$151</formula>
    </cfRule>
    <cfRule type="expression" dxfId="164" priority="11">
      <formula>$I$151&gt;$L$151</formula>
    </cfRule>
    <cfRule type="expression" dxfId="163" priority="12">
      <formula>$I$151&lt;$L$151</formula>
    </cfRule>
  </conditionalFormatting>
  <conditionalFormatting sqref="M20">
    <cfRule type="containsText" dxfId="162" priority="19" stopIfTrue="1" operator="containsText" text="&lt;Error">
      <formula>NOT(ISERROR(SEARCH("&lt;Error",M20)))</formula>
    </cfRule>
  </conditionalFormatting>
  <conditionalFormatting sqref="M23:M24">
    <cfRule type="containsText" dxfId="161" priority="20" stopIfTrue="1" operator="containsText" text="&lt;Error">
      <formula>NOT(ISERROR(SEARCH("&lt;Error",M23)))</formula>
    </cfRule>
  </conditionalFormatting>
  <conditionalFormatting sqref="M28:M34">
    <cfRule type="containsText" dxfId="160" priority="18" stopIfTrue="1" operator="containsText" text="&lt;Error">
      <formula>NOT(ISERROR(SEARCH("&lt;Error",M28)))</formula>
    </cfRule>
  </conditionalFormatting>
  <conditionalFormatting sqref="M38">
    <cfRule type="containsText" dxfId="159" priority="22" stopIfTrue="1" operator="containsText" text="&lt;Error">
      <formula>NOT(ISERROR(SEARCH("&lt;Error",M38)))</formula>
    </cfRule>
  </conditionalFormatting>
  <conditionalFormatting sqref="M44:M46">
    <cfRule type="containsText" dxfId="158" priority="23" stopIfTrue="1" operator="containsText" text="&lt;Error">
      <formula>NOT(ISERROR(SEARCH("&lt;Error",M44)))</formula>
    </cfRule>
  </conditionalFormatting>
  <conditionalFormatting sqref="M50:M55">
    <cfRule type="containsText" dxfId="157" priority="8" stopIfTrue="1" operator="containsText" text="&lt;Error">
      <formula>NOT(ISERROR(SEARCH("&lt;Error",M50)))</formula>
    </cfRule>
  </conditionalFormatting>
  <conditionalFormatting sqref="M79:M81">
    <cfRule type="containsText" dxfId="156" priority="51" stopIfTrue="1" operator="containsText" text="&lt;Error">
      <formula>NOT(ISERROR(SEARCH("&lt;Error",M79)))</formula>
    </cfRule>
  </conditionalFormatting>
  <conditionalFormatting sqref="M85:M91">
    <cfRule type="containsText" dxfId="155" priority="27" stopIfTrue="1" operator="containsText" text="&lt;Error">
      <formula>NOT(ISERROR(SEARCH("&lt;Error",M85)))</formula>
    </cfRule>
  </conditionalFormatting>
  <conditionalFormatting sqref="M95:M99">
    <cfRule type="containsText" dxfId="154" priority="52" stopIfTrue="1" operator="containsText" text="&lt;Error">
      <formula>NOT(ISERROR(SEARCH("&lt;Error",M95)))</formula>
    </cfRule>
  </conditionalFormatting>
  <conditionalFormatting sqref="M103:M104">
    <cfRule type="containsText" dxfId="153" priority="16" stopIfTrue="1" operator="containsText" text="&lt;Error">
      <formula>NOT(ISERROR(SEARCH("&lt;Error",M103)))</formula>
    </cfRule>
  </conditionalFormatting>
  <conditionalFormatting sqref="M108:M113">
    <cfRule type="containsText" dxfId="152" priority="36" stopIfTrue="1" operator="containsText" text="&lt;Error">
      <formula>NOT(ISERROR(SEARCH("&lt;Error",M108)))</formula>
    </cfRule>
  </conditionalFormatting>
  <conditionalFormatting sqref="M117:M120">
    <cfRule type="containsText" dxfId="151" priority="15" stopIfTrue="1" operator="containsText" text="&lt;Error">
      <formula>NOT(ISERROR(SEARCH("&lt;Error",M117)))</formula>
    </cfRule>
  </conditionalFormatting>
  <conditionalFormatting sqref="M127:M136">
    <cfRule type="containsText" dxfId="150" priority="35" stopIfTrue="1" operator="containsText" text="&lt;Error">
      <formula>NOT(ISERROR(SEARCH("&lt;Error",M127)))</formula>
    </cfRule>
  </conditionalFormatting>
  <conditionalFormatting sqref="M138:M142">
    <cfRule type="containsText" dxfId="149" priority="13" stopIfTrue="1" operator="containsText" text="&lt;Error">
      <formula>NOT(ISERROR(SEARCH("&lt;Error",M138)))</formula>
    </cfRule>
  </conditionalFormatting>
  <conditionalFormatting sqref="N54">
    <cfRule type="containsText" dxfId="148" priority="64" stopIfTrue="1" operator="containsText" text="&lt;Error">
      <formula>NOT(ISERROR(SEARCH("&lt;Error",N54)))</formula>
    </cfRule>
  </conditionalFormatting>
  <conditionalFormatting sqref="N89:N90">
    <cfRule type="containsText" dxfId="147" priority="7" stopIfTrue="1" operator="containsText" text="&lt;Error">
      <formula>NOT(ISERROR(SEARCH("&lt;Error",N89)))</formula>
    </cfRule>
  </conditionalFormatting>
  <conditionalFormatting sqref="N111">
    <cfRule type="containsText" dxfId="146" priority="6" stopIfTrue="1" operator="containsText" text="&lt;Error">
      <formula>NOT(ISERROR(SEARCH("&lt;Error",N111)))</formula>
    </cfRule>
  </conditionalFormatting>
  <conditionalFormatting sqref="N133">
    <cfRule type="containsText" dxfId="145" priority="5" stopIfTrue="1" operator="containsText" text="&lt;Error">
      <formula>NOT(ISERROR(SEARCH("&lt;Error",N133)))</formula>
    </cfRule>
  </conditionalFormatting>
  <dataValidations count="2">
    <dataValidation type="list" allowBlank="1" showInputMessage="1" showErrorMessage="1" sqref="H85:H86 H103:H104 K28:K29 H28:H29 K108 H108 H129:H130 K129:K130 K50 H79:H80 K79:K80 H52 H50 K52 K103:K104 K85:K86 H127 K127" xr:uid="{00000000-0002-0000-0C00-000000000000}">
      <formula1>$H$2:$H$3</formula1>
    </dataValidation>
    <dataValidation type="list" allowBlank="1" showInputMessage="1" showErrorMessage="1" sqref="C11:D11" xr:uid="{00000000-0002-0000-0C00-000001000000}">
      <formula1>$P$2:$P$6</formula1>
    </dataValidation>
  </dataValidations>
  <pageMargins left="0.7" right="0.7" top="0.75" bottom="0.75" header="0.3" footer="0.3"/>
  <pageSetup scale="83" fitToHeight="0" orientation="portrait" r:id="rId1"/>
  <headerFooter>
    <oddFooter>&amp;L&amp;9Page &amp;P of &amp;N</oddFooter>
  </headerFooter>
  <rowBreaks count="3" manualBreakCount="3">
    <brk id="62" max="12" man="1"/>
    <brk id="99" max="12" man="1"/>
    <brk id="153" max="12" man="1"/>
  </rowBreaks>
  <ignoredErrors>
    <ignoredError sqref="N165:O165 N166"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3:O131"/>
  <sheetViews>
    <sheetView topLeftCell="A103" workbookViewId="0">
      <selection activeCell="M128" sqref="M128"/>
    </sheetView>
  </sheetViews>
  <sheetFormatPr defaultRowHeight="12.75" x14ac:dyDescent="0.2"/>
  <cols>
    <col min="2" max="2" width="12.42578125" bestFit="1" customWidth="1"/>
    <col min="7" max="7" width="22.28515625" style="48" customWidth="1"/>
    <col min="8" max="8" width="6.7109375" style="49" customWidth="1"/>
    <col min="9" max="9" width="11.85546875" style="49" bestFit="1" customWidth="1"/>
    <col min="10" max="10" width="9.7109375" style="49" customWidth="1"/>
    <col min="11" max="12" width="9.140625" style="49"/>
    <col min="13" max="13" width="10.42578125" customWidth="1"/>
  </cols>
  <sheetData>
    <row r="3" spans="1:15" x14ac:dyDescent="0.2">
      <c r="G3"/>
      <c r="H3"/>
      <c r="I3"/>
      <c r="J3"/>
      <c r="K3"/>
      <c r="L3"/>
    </row>
    <row r="4" spans="1:15" x14ac:dyDescent="0.2">
      <c r="H4" s="49" t="str">
        <f>+'Self-Employed 1084 08-15 (SE)'!H18</f>
        <v>Yr.</v>
      </c>
      <c r="I4" s="49" t="str">
        <f>+'Self-Employed 1084 08-15 (SE)'!I18</f>
        <v>Starting Year</v>
      </c>
      <c r="J4"/>
      <c r="K4" s="49" t="str">
        <f>+'Self-Employed 1084 08-15 (SE)'!K18</f>
        <v>Yr.</v>
      </c>
      <c r="L4" s="49" t="str">
        <f>+'Self-Employed 1084 08-15 (SE)'!L18</f>
        <v xml:space="preserve"> </v>
      </c>
      <c r="O4" s="424" t="s">
        <v>651</v>
      </c>
    </row>
    <row r="5" spans="1:15" x14ac:dyDescent="0.2">
      <c r="A5" t="str">
        <f>+'Self-Employed 1084 08-15 (SE)'!A19</f>
        <v xml:space="preserve">Form 1040 - Individual Income Tax Return </v>
      </c>
      <c r="O5" s="345" t="s">
        <v>644</v>
      </c>
    </row>
    <row r="6" spans="1:15" x14ac:dyDescent="0.2">
      <c r="A6" s="49">
        <f>+'Self-Employed 1084 08-15 (SE)'!A20</f>
        <v>1</v>
      </c>
      <c r="B6" t="str">
        <f>+'Self-Employed 1084 08-15 (SE)'!B20</f>
        <v>W-2 Income from Self-Employment</v>
      </c>
      <c r="G6" s="421" t="s">
        <v>110</v>
      </c>
      <c r="H6" s="49" t="str">
        <f>+'Self-Employed 1084 08-15 (SE)'!H20</f>
        <v>(+)</v>
      </c>
      <c r="I6" s="56">
        <f>+'Self-Employed 1084 08-15 (SE)'!I20</f>
        <v>0</v>
      </c>
      <c r="J6" s="57">
        <f>+I6</f>
        <v>0</v>
      </c>
      <c r="K6" s="49" t="str">
        <f>+'Self-Employed 1084 08-15 (SE)'!K20</f>
        <v>(+)</v>
      </c>
      <c r="L6" s="56">
        <f>+'Self-Employed 1084 08-15 (SE)'!L20</f>
        <v>0</v>
      </c>
      <c r="M6" s="57">
        <f>+L6</f>
        <v>0</v>
      </c>
      <c r="O6" s="345" t="s">
        <v>645</v>
      </c>
    </row>
    <row r="7" spans="1:15" x14ac:dyDescent="0.2">
      <c r="J7" s="56"/>
      <c r="M7" s="56"/>
      <c r="O7" s="345" t="s">
        <v>646</v>
      </c>
    </row>
    <row r="8" spans="1:15" x14ac:dyDescent="0.2">
      <c r="A8" s="49">
        <f>+'Self-Employed 1084 08-15 (SE)'!A22</f>
        <v>2</v>
      </c>
      <c r="B8" t="str">
        <f>+'Self-Employed 1084 08-15 (SE)'!B22</f>
        <v>Schedule B - Interest and Ordinary Dividends</v>
      </c>
      <c r="J8" s="56"/>
      <c r="M8" s="56"/>
      <c r="O8" s="345" t="s">
        <v>647</v>
      </c>
    </row>
    <row r="9" spans="1:15" x14ac:dyDescent="0.2">
      <c r="A9" s="49" t="str">
        <f>+'Self-Employed 1084 08-15 (SE)'!A23</f>
        <v>a</v>
      </c>
      <c r="B9" t="str">
        <f>+'Self-Employed 1084 08-15 (SE)'!B23</f>
        <v>Interest Income from Self-Employment</v>
      </c>
      <c r="G9" s="420" t="s">
        <v>110</v>
      </c>
      <c r="H9" s="49" t="str">
        <f>+'Self-Employed 1084 08-15 (SE)'!H23</f>
        <v>(+)</v>
      </c>
      <c r="I9" s="56">
        <f>+'Self-Employed 1084 08-15 (SE)'!I23</f>
        <v>0</v>
      </c>
      <c r="J9" s="57">
        <f>+I9</f>
        <v>0</v>
      </c>
      <c r="K9" s="49" t="str">
        <f>+'Self-Employed 1084 08-15 (SE)'!K23</f>
        <v>(+)</v>
      </c>
      <c r="L9" s="56">
        <f>+'Self-Employed 1084 08-15 (SE)'!L23</f>
        <v>0</v>
      </c>
      <c r="M9" s="57">
        <f>+L9</f>
        <v>0</v>
      </c>
      <c r="O9" s="345" t="s">
        <v>648</v>
      </c>
    </row>
    <row r="10" spans="1:15" x14ac:dyDescent="0.2">
      <c r="A10" s="49" t="str">
        <f>+'Self-Employed 1084 08-15 (SE)'!A24</f>
        <v>b</v>
      </c>
      <c r="B10" t="str">
        <f>+'Self-Employed 1084 08-15 (SE)'!B24</f>
        <v>Dividends from Self-Employment</v>
      </c>
      <c r="G10" s="420" t="s">
        <v>110</v>
      </c>
      <c r="H10" s="49" t="str">
        <f>+'Self-Employed 1084 08-15 (SE)'!H24</f>
        <v>(+)</v>
      </c>
      <c r="I10" s="56">
        <f>+'Self-Employed 1084 08-15 (SE)'!I24</f>
        <v>0</v>
      </c>
      <c r="J10" s="57">
        <f>+I10</f>
        <v>0</v>
      </c>
      <c r="K10" s="49" t="str">
        <f>+'Self-Employed 1084 08-15 (SE)'!K24</f>
        <v>(+)</v>
      </c>
      <c r="L10" s="56">
        <f>+'Self-Employed 1084 08-15 (SE)'!L24</f>
        <v>0</v>
      </c>
      <c r="M10" s="57">
        <f>+L10</f>
        <v>0</v>
      </c>
      <c r="O10" s="345" t="s">
        <v>649</v>
      </c>
    </row>
    <row r="11" spans="1:15" x14ac:dyDescent="0.2">
      <c r="A11" t="str">
        <f>+'Self-Employed 1084 08-15 (SE)'!A25</f>
        <v>Subtotal Schedule B</v>
      </c>
      <c r="G11" s="421"/>
      <c r="J11" s="62">
        <f>SUM(J9:J10)</f>
        <v>0</v>
      </c>
      <c r="M11" s="62">
        <f>SUM(M9:M10)</f>
        <v>0</v>
      </c>
    </row>
    <row r="12" spans="1:15" x14ac:dyDescent="0.2">
      <c r="G12" s="59"/>
      <c r="J12" s="56"/>
      <c r="M12" s="56"/>
    </row>
    <row r="13" spans="1:15" x14ac:dyDescent="0.2">
      <c r="A13" s="49">
        <f>+'Self-Employed 1084 08-15 (SE)'!A27</f>
        <v>3</v>
      </c>
      <c r="B13" t="str">
        <f>+'Self-Employed 1084 08-15 (SE)'!B27</f>
        <v>Schedule C - Profit or Loss from Business: Sole Proprietorship</v>
      </c>
      <c r="J13" s="56"/>
      <c r="M13" s="56"/>
    </row>
    <row r="14" spans="1:15" x14ac:dyDescent="0.2">
      <c r="A14" s="49" t="str">
        <f>+'Self-Employed 1084 08-15 (SE)'!A28</f>
        <v>a</v>
      </c>
      <c r="B14" t="str">
        <f>+'Self-Employed 1084 08-15 (SE)'!B28</f>
        <v>Net Profit or Loss</v>
      </c>
      <c r="G14" s="59" t="s">
        <v>174</v>
      </c>
      <c r="H14" s="49" t="str">
        <f>+'Self-Employed 1084 08-15 (SE)'!H28</f>
        <v>(+)</v>
      </c>
      <c r="I14" s="56">
        <f>+'Self-Employed 1084 08-15 (SE)'!I28</f>
        <v>0</v>
      </c>
      <c r="J14" s="60">
        <f>IF(H14="(+)", I14, (I14*-1))</f>
        <v>0</v>
      </c>
      <c r="K14" s="49" t="str">
        <f>+'Self-Employed 1084 08-15 (SE)'!K28</f>
        <v>(+)</v>
      </c>
      <c r="L14" s="56">
        <f>+'Self-Employed 1084 08-15 (SE)'!L28</f>
        <v>0</v>
      </c>
      <c r="M14" s="60">
        <f>IF(K14="(+)", L14, (L14*-1))</f>
        <v>0</v>
      </c>
    </row>
    <row r="15" spans="1:15" x14ac:dyDescent="0.2">
      <c r="A15" s="49" t="str">
        <f>+'Self-Employed 1084 08-15 (SE)'!A29</f>
        <v>b</v>
      </c>
      <c r="B15" t="str">
        <f>+'Self-Employed 1084 08-15 (SE)'!B29</f>
        <v xml:space="preserve">Nonrecurring Other (Income) Loss/Expenses </v>
      </c>
      <c r="G15" s="59" t="s">
        <v>174</v>
      </c>
      <c r="H15" s="49" t="str">
        <f>+'Self-Employed 1084 08-15 (SE)'!H29</f>
        <v>(+)</v>
      </c>
      <c r="I15" s="56">
        <f>+'Self-Employed 1084 08-15 (SE)'!I29</f>
        <v>0</v>
      </c>
      <c r="J15" s="60">
        <f>IF(H15="(+)", I15, (I15*-1))</f>
        <v>0</v>
      </c>
      <c r="K15" s="49" t="str">
        <f>+'Self-Employed 1084 08-15 (SE)'!K29</f>
        <v>(+)</v>
      </c>
      <c r="L15" s="56">
        <f>+'Self-Employed 1084 08-15 (SE)'!L29</f>
        <v>0</v>
      </c>
      <c r="M15" s="60">
        <f>IF(K15="(+)", L15, (L15*-1))</f>
        <v>0</v>
      </c>
    </row>
    <row r="16" spans="1:15" x14ac:dyDescent="0.2">
      <c r="A16" s="49" t="str">
        <f>+'Self-Employed 1084 08-15 (SE)'!A30</f>
        <v>c</v>
      </c>
      <c r="B16" t="str">
        <f>+'Self-Employed 1084 08-15 (SE)'!B30</f>
        <v xml:space="preserve">Depletion </v>
      </c>
      <c r="G16" s="420" t="s">
        <v>110</v>
      </c>
      <c r="H16" s="49" t="str">
        <f>+'Self-Employed 1084 08-15 (SE)'!H30</f>
        <v>(+)</v>
      </c>
      <c r="I16" s="56">
        <f>+'Self-Employed 1084 08-15 (SE)'!I30</f>
        <v>0</v>
      </c>
      <c r="J16" s="57">
        <f>+I16</f>
        <v>0</v>
      </c>
      <c r="K16" s="49" t="str">
        <f>+'Self-Employed 1084 08-15 (SE)'!K30</f>
        <v>(+)</v>
      </c>
      <c r="L16" s="56">
        <f>+'Self-Employed 1084 08-15 (SE)'!L30</f>
        <v>0</v>
      </c>
      <c r="M16" s="57">
        <f>+L16</f>
        <v>0</v>
      </c>
    </row>
    <row r="17" spans="1:13" x14ac:dyDescent="0.2">
      <c r="A17" s="49" t="str">
        <f>+'Self-Employed 1084 08-15 (SE)'!A31</f>
        <v>d</v>
      </c>
      <c r="B17" t="str">
        <f>+'Self-Employed 1084 08-15 (SE)'!B31</f>
        <v>Depreciation</v>
      </c>
      <c r="G17" s="420" t="s">
        <v>110</v>
      </c>
      <c r="H17" s="49" t="str">
        <f>+'Self-Employed 1084 08-15 (SE)'!H31</f>
        <v>(+)</v>
      </c>
      <c r="I17" s="56">
        <f>+'Self-Employed 1084 08-15 (SE)'!I31</f>
        <v>0</v>
      </c>
      <c r="J17" s="57">
        <f>+I17</f>
        <v>0</v>
      </c>
      <c r="K17" s="49" t="str">
        <f>+'Self-Employed 1084 08-15 (SE)'!K31</f>
        <v>(+)</v>
      </c>
      <c r="L17" s="56">
        <f>+'Self-Employed 1084 08-15 (SE)'!L31</f>
        <v>0</v>
      </c>
      <c r="M17" s="57">
        <f>+L17</f>
        <v>0</v>
      </c>
    </row>
    <row r="18" spans="1:13" x14ac:dyDescent="0.2">
      <c r="A18" s="49" t="str">
        <f>+'Self-Employed 1084 08-15 (SE)'!A32</f>
        <v>e</v>
      </c>
      <c r="B18" t="str">
        <f>+'Self-Employed 1084 08-15 (SE)'!B32</f>
        <v>Non-deductible Travel and Meals Expenses</v>
      </c>
      <c r="G18" s="421" t="s">
        <v>173</v>
      </c>
      <c r="H18" s="49" t="str">
        <f>+'Self-Employed 1084 08-15 (SE)'!H32</f>
        <v>(-)</v>
      </c>
      <c r="I18" s="56">
        <f>+'Self-Employed 1084 08-15 (SE)'!I32</f>
        <v>0</v>
      </c>
      <c r="J18" s="58">
        <f>+I18*-1</f>
        <v>0</v>
      </c>
      <c r="K18" s="49" t="str">
        <f>+'Self-Employed 1084 08-15 (SE)'!K32</f>
        <v>(-)</v>
      </c>
      <c r="L18" s="56">
        <f>+'Self-Employed 1084 08-15 (SE)'!L32</f>
        <v>0</v>
      </c>
      <c r="M18" s="58">
        <f>+L18*-1</f>
        <v>0</v>
      </c>
    </row>
    <row r="19" spans="1:13" x14ac:dyDescent="0.2">
      <c r="A19" s="49" t="str">
        <f>+'Self-Employed 1084 08-15 (SE)'!A33</f>
        <v>f</v>
      </c>
      <c r="B19" t="str">
        <f>+'Self-Employed 1084 08-15 (SE)'!B33</f>
        <v>Business Use of Home</v>
      </c>
      <c r="G19" s="421" t="s">
        <v>110</v>
      </c>
      <c r="H19" s="49" t="str">
        <f>+'Self-Employed 1084 08-15 (SE)'!H33</f>
        <v>(+)</v>
      </c>
      <c r="I19" s="56">
        <f>+'Self-Employed 1084 08-15 (SE)'!I33</f>
        <v>0</v>
      </c>
      <c r="J19" s="57">
        <f t="shared" ref="J19:J20" si="0">+I19</f>
        <v>0</v>
      </c>
      <c r="K19" s="49" t="str">
        <f>+'Self-Employed 1084 08-15 (SE)'!K33</f>
        <v>(+)</v>
      </c>
      <c r="L19" s="56">
        <f>+'Self-Employed 1084 08-15 (SE)'!L33</f>
        <v>0</v>
      </c>
      <c r="M19" s="57">
        <f t="shared" ref="M19:M20" si="1">+L19</f>
        <v>0</v>
      </c>
    </row>
    <row r="20" spans="1:13" x14ac:dyDescent="0.2">
      <c r="A20" s="49" t="str">
        <f>+'Self-Employed 1084 08-15 (SE)'!A34</f>
        <v>g</v>
      </c>
      <c r="B20" t="str">
        <f>+'Self-Employed 1084 08-15 (SE)'!B34</f>
        <v>Amortization/Casualty Loss</v>
      </c>
      <c r="G20" s="420" t="s">
        <v>110</v>
      </c>
      <c r="H20" s="49" t="str">
        <f>+'Self-Employed 1084 08-15 (SE)'!H34</f>
        <v>(+)</v>
      </c>
      <c r="I20" s="56">
        <f>+'Self-Employed 1084 08-15 (SE)'!I34</f>
        <v>0</v>
      </c>
      <c r="J20" s="57">
        <f t="shared" si="0"/>
        <v>0</v>
      </c>
      <c r="K20" s="49" t="str">
        <f>+'Self-Employed 1084 08-15 (SE)'!K34</f>
        <v>(+)</v>
      </c>
      <c r="L20" s="56">
        <f>+'Self-Employed 1084 08-15 (SE)'!L34</f>
        <v>0</v>
      </c>
      <c r="M20" s="57">
        <f t="shared" si="1"/>
        <v>0</v>
      </c>
    </row>
    <row r="21" spans="1:13" x14ac:dyDescent="0.2">
      <c r="A21" t="str">
        <f>+'Self-Employed 1084 08-15 (SE)'!A35</f>
        <v>Subtotal Schedule C</v>
      </c>
      <c r="J21" s="62">
        <f>SUM(J14:J20)</f>
        <v>0</v>
      </c>
      <c r="M21" s="62">
        <f>SUM(M14:M20)</f>
        <v>0</v>
      </c>
    </row>
    <row r="22" spans="1:13" x14ac:dyDescent="0.2">
      <c r="J22" s="56"/>
      <c r="M22" s="56"/>
    </row>
    <row r="23" spans="1:13" x14ac:dyDescent="0.2">
      <c r="A23" s="49">
        <f>+'Self-Employed 1084 08-15 (SE)'!A37</f>
        <v>4</v>
      </c>
      <c r="B23" t="str">
        <f>+'Self-Employed 1084 08-15 (SE)'!B37</f>
        <v>Schedule D - Capital Gains and Losses</v>
      </c>
      <c r="J23" s="56"/>
      <c r="M23" s="56"/>
    </row>
    <row r="24" spans="1:13" x14ac:dyDescent="0.2">
      <c r="A24" s="49" t="str">
        <f>+'Self-Employed 1084 08-15 (SE)'!A38</f>
        <v>a</v>
      </c>
      <c r="B24" t="str">
        <f>+'Self-Employed 1084 08-15 (SE)'!B38</f>
        <v>Recurring Capital Gains</v>
      </c>
      <c r="G24" s="420" t="s">
        <v>110</v>
      </c>
      <c r="H24" s="49" t="str">
        <f>+'Self-Employed 1084 08-15 (SE)'!H38</f>
        <v>(+)</v>
      </c>
      <c r="I24" s="56">
        <f>+'Self-Employed 1084 08-15 (SE)'!I38</f>
        <v>0</v>
      </c>
      <c r="J24" s="57">
        <f>+I24</f>
        <v>0</v>
      </c>
      <c r="K24" s="49" t="str">
        <f>+'Self-Employed 1084 08-15 (SE)'!K38</f>
        <v>(+)</v>
      </c>
      <c r="L24" s="56">
        <f>+'Self-Employed 1084 08-15 (SE)'!L38</f>
        <v>0</v>
      </c>
      <c r="M24" s="57">
        <f>+L24</f>
        <v>0</v>
      </c>
    </row>
    <row r="25" spans="1:13" x14ac:dyDescent="0.2">
      <c r="J25" s="56"/>
      <c r="L25" s="56"/>
      <c r="M25" s="56"/>
    </row>
    <row r="26" spans="1:13" x14ac:dyDescent="0.2">
      <c r="A26" s="49">
        <f>+'Self-Employed 1084 08-15 (SE)'!A40</f>
        <v>5</v>
      </c>
      <c r="B26" t="str">
        <f>+'Self-Employed 1084 08-15 (SE)'!B40</f>
        <v>Schedule E - Supplemental Income and Loss</v>
      </c>
      <c r="J26" s="56"/>
      <c r="L26" s="56"/>
      <c r="M26" s="56"/>
    </row>
    <row r="27" spans="1:13" x14ac:dyDescent="0.2">
      <c r="J27" s="56"/>
      <c r="L27" s="56"/>
      <c r="M27" s="56"/>
    </row>
    <row r="28" spans="1:13" x14ac:dyDescent="0.2">
      <c r="J28" s="56"/>
      <c r="L28" s="56"/>
      <c r="M28" s="56"/>
    </row>
    <row r="29" spans="1:13" x14ac:dyDescent="0.2">
      <c r="J29" s="56"/>
      <c r="L29" s="56"/>
      <c r="M29" s="56"/>
    </row>
    <row r="30" spans="1:13" x14ac:dyDescent="0.2">
      <c r="A30" s="49" t="str">
        <f>+'Self-Employed 1084 08-15 (SE)'!A44</f>
        <v>a</v>
      </c>
      <c r="B30" t="str">
        <f>+'Self-Employed 1084 08-15 (SE)'!B44</f>
        <v xml:space="preserve">Royalties Received </v>
      </c>
      <c r="G30" s="421" t="s">
        <v>110</v>
      </c>
      <c r="H30" s="49" t="str">
        <f>+'Self-Employed 1084 08-15 (SE)'!H44</f>
        <v>(+)</v>
      </c>
      <c r="I30" s="56">
        <f>+'Self-Employed 1084 08-15 (SE)'!I44</f>
        <v>0</v>
      </c>
      <c r="J30" s="57">
        <f>+I30</f>
        <v>0</v>
      </c>
      <c r="K30" s="49" t="str">
        <f>+'Self-Employed 1084 08-15 (SE)'!K44</f>
        <v>(+)</v>
      </c>
      <c r="L30" s="56">
        <f>+'Self-Employed 1084 08-15 (SE)'!L44</f>
        <v>0</v>
      </c>
      <c r="M30" s="57">
        <f>+L30</f>
        <v>0</v>
      </c>
    </row>
    <row r="31" spans="1:13" x14ac:dyDescent="0.2">
      <c r="A31" s="49" t="str">
        <f>+'Self-Employed 1084 08-15 (SE)'!A45</f>
        <v>b</v>
      </c>
      <c r="B31" t="str">
        <f>+'Self-Employed 1084 08-15 (SE)'!B45</f>
        <v xml:space="preserve">Total Expenses </v>
      </c>
      <c r="G31" s="420" t="s">
        <v>173</v>
      </c>
      <c r="H31" s="49" t="str">
        <f>+'Self-Employed 1084 08-15 (SE)'!H45</f>
        <v>(-)</v>
      </c>
      <c r="I31" s="56">
        <f>+'Self-Employed 1084 08-15 (SE)'!I45</f>
        <v>0</v>
      </c>
      <c r="J31" s="58">
        <f>+I31*-1</f>
        <v>0</v>
      </c>
      <c r="K31" s="49" t="str">
        <f>+'Self-Employed 1084 08-15 (SE)'!K45</f>
        <v>(-)</v>
      </c>
      <c r="L31" s="56">
        <f>+'Self-Employed 1084 08-15 (SE)'!L45</f>
        <v>0</v>
      </c>
      <c r="M31" s="58">
        <f>+L31*-1</f>
        <v>0</v>
      </c>
    </row>
    <row r="32" spans="1:13" x14ac:dyDescent="0.2">
      <c r="A32" s="49" t="str">
        <f>+'Self-Employed 1084 08-15 (SE)'!A46</f>
        <v>c</v>
      </c>
      <c r="B32" t="str">
        <f>+'Self-Employed 1084 08-15 (SE)'!B46</f>
        <v>Depletion</v>
      </c>
      <c r="G32" s="420" t="s">
        <v>110</v>
      </c>
      <c r="H32" s="49" t="str">
        <f>+'Self-Employed 1084 08-15 (SE)'!H46</f>
        <v>(+)</v>
      </c>
      <c r="I32" s="56">
        <f>+'Self-Employed 1084 08-15 (SE)'!I46</f>
        <v>0</v>
      </c>
      <c r="J32" s="57">
        <f>+I32</f>
        <v>0</v>
      </c>
      <c r="K32" s="49" t="str">
        <f>+'Self-Employed 1084 08-15 (SE)'!K46</f>
        <v>(+)</v>
      </c>
      <c r="L32" s="56">
        <f>+'Self-Employed 1084 08-15 (SE)'!L46</f>
        <v>0</v>
      </c>
      <c r="M32" s="57">
        <f>+L32</f>
        <v>0</v>
      </c>
    </row>
    <row r="33" spans="1:13" x14ac:dyDescent="0.2">
      <c r="A33" s="647" t="str">
        <f>+'Self-Employed 1084 08-15 (SE)'!A47</f>
        <v>Subtotal Schedule E</v>
      </c>
      <c r="J33" s="62">
        <f>SUM(J30:J32)</f>
        <v>0</v>
      </c>
      <c r="M33" s="62">
        <f>SUM(M30:M32)</f>
        <v>0</v>
      </c>
    </row>
    <row r="34" spans="1:13" x14ac:dyDescent="0.2">
      <c r="A34" s="49"/>
      <c r="J34" s="56"/>
      <c r="M34" s="56"/>
    </row>
    <row r="35" spans="1:13" x14ac:dyDescent="0.2">
      <c r="A35" s="49">
        <f>+'Self-Employed 1084 08-15 (SE)'!A49</f>
        <v>6</v>
      </c>
      <c r="B35" t="str">
        <f>+'Self-Employed 1084 08-15 (SE)'!B49</f>
        <v>Schedule F - Profit or Loss from Farming</v>
      </c>
      <c r="J35" s="56"/>
      <c r="M35" s="56"/>
    </row>
    <row r="36" spans="1:13" x14ac:dyDescent="0.2">
      <c r="A36" s="49" t="str">
        <f>+'Self-Employed 1084 08-15 (SE)'!A50</f>
        <v>a</v>
      </c>
      <c r="B36" t="str">
        <f>+'Self-Employed 1084 08-15 (SE)'!B50</f>
        <v>Net Farm Profit or (Loss)</v>
      </c>
      <c r="G36" s="59" t="s">
        <v>174</v>
      </c>
      <c r="H36" s="49" t="str">
        <f>+'Self-Employed 1084 08-15 (SE)'!H50</f>
        <v>(+)</v>
      </c>
      <c r="I36" s="56">
        <f>+'Self-Employed 1084 08-15 (SE)'!I50</f>
        <v>0</v>
      </c>
      <c r="J36" s="60">
        <f>IF(H36="(+)", I36, (I36*-1))</f>
        <v>0</v>
      </c>
      <c r="K36" s="49" t="str">
        <f>+'Self-Employed 1084 08-15 (SE)'!K50</f>
        <v>(+)</v>
      </c>
      <c r="L36" s="56">
        <f>+'Self-Employed 1084 08-15 (SE)'!L50</f>
        <v>0</v>
      </c>
      <c r="M36" s="60">
        <f>IF(K36="(+)", L36, (L36*-1))</f>
        <v>0</v>
      </c>
    </row>
    <row r="37" spans="1:13" x14ac:dyDescent="0.2">
      <c r="A37" s="49" t="str">
        <f>+'Self-Employed 1084 08-15 (SE)'!A51</f>
        <v>b</v>
      </c>
      <c r="B37" t="str">
        <f>+'Self-Employed 1084 08-15 (SE)'!B51</f>
        <v xml:space="preserve">Non-Tax Portion Ongoing Coop and CCC Payments </v>
      </c>
      <c r="G37" s="420" t="s">
        <v>110</v>
      </c>
      <c r="H37" s="49" t="str">
        <f>+'Self-Employed 1084 08-15 (SE)'!H51</f>
        <v>(+)</v>
      </c>
      <c r="I37" s="56">
        <f>+'Self-Employed 1084 08-15 (SE)'!I51</f>
        <v>0</v>
      </c>
      <c r="J37" s="57">
        <f t="shared" ref="J37:J41" si="2">+I37</f>
        <v>0</v>
      </c>
      <c r="K37" s="49" t="str">
        <f>+'Self-Employed 1084 08-15 (SE)'!K51</f>
        <v>(+)</v>
      </c>
      <c r="L37" s="56">
        <f>+'Self-Employed 1084 08-15 (SE)'!L51</f>
        <v>0</v>
      </c>
      <c r="M37" s="57">
        <f t="shared" ref="M37:M41" si="3">+L37</f>
        <v>0</v>
      </c>
    </row>
    <row r="38" spans="1:13" x14ac:dyDescent="0.2">
      <c r="A38" s="49" t="str">
        <f>+'Self-Employed 1084 08-15 (SE)'!A52</f>
        <v>c</v>
      </c>
      <c r="B38" t="str">
        <f>+'Self-Employed 1084 08-15 (SE)'!B52</f>
        <v xml:space="preserve">Nonrecurring Other (Income) Loss </v>
      </c>
      <c r="G38" s="59" t="s">
        <v>174</v>
      </c>
      <c r="H38" s="49" t="str">
        <f>+'Self-Employed 1084 08-15 (SE)'!H52</f>
        <v>(+)</v>
      </c>
      <c r="I38" s="56">
        <f>+'Self-Employed 1084 08-15 (SE)'!I52</f>
        <v>0</v>
      </c>
      <c r="J38" s="60">
        <f>IF(H38="(+)", I38, (I38*-1))</f>
        <v>0</v>
      </c>
      <c r="K38" s="49" t="str">
        <f>+'Self-Employed 1084 08-15 (SE)'!K52</f>
        <v>(+)</v>
      </c>
      <c r="L38" s="56">
        <f>+'Self-Employed 1084 08-15 (SE)'!L52</f>
        <v>0</v>
      </c>
      <c r="M38" s="60">
        <f>IF(K38="(+)", L38, (L38*-1))</f>
        <v>0</v>
      </c>
    </row>
    <row r="39" spans="1:13" x14ac:dyDescent="0.2">
      <c r="A39" s="49" t="str">
        <f>+'Self-Employed 1084 08-15 (SE)'!A53</f>
        <v>d</v>
      </c>
      <c r="B39" t="str">
        <f>+'Self-Employed 1084 08-15 (SE)'!B53</f>
        <v xml:space="preserve">Depreciation </v>
      </c>
      <c r="G39" s="420" t="s">
        <v>110</v>
      </c>
      <c r="H39" s="49" t="str">
        <f>+'Self-Employed 1084 08-15 (SE)'!H53</f>
        <v>(+)</v>
      </c>
      <c r="I39" s="56">
        <f>+'Self-Employed 1084 08-15 (SE)'!I53</f>
        <v>0</v>
      </c>
      <c r="J39" s="57">
        <f t="shared" si="2"/>
        <v>0</v>
      </c>
      <c r="K39" s="49" t="str">
        <f>+'Self-Employed 1084 08-15 (SE)'!K53</f>
        <v>(+)</v>
      </c>
      <c r="L39" s="56">
        <f>+'Self-Employed 1084 08-15 (SE)'!L53</f>
        <v>0</v>
      </c>
      <c r="M39" s="57">
        <f t="shared" si="3"/>
        <v>0</v>
      </c>
    </row>
    <row r="40" spans="1:13" x14ac:dyDescent="0.2">
      <c r="A40" s="49" t="str">
        <f>+'Self-Employed 1084 08-15 (SE)'!A54</f>
        <v>e</v>
      </c>
      <c r="B40" t="str">
        <f>+'Self-Employed 1084 08-15 (SE)'!B54</f>
        <v xml:space="preserve">Amortization/Casualty Loss/Depletion </v>
      </c>
      <c r="G40" s="420" t="s">
        <v>110</v>
      </c>
      <c r="H40" s="49" t="str">
        <f>+'Self-Employed 1084 08-15 (SE)'!H54</f>
        <v>(+)</v>
      </c>
      <c r="I40" s="56">
        <f>+'Self-Employed 1084 08-15 (SE)'!I54</f>
        <v>0</v>
      </c>
      <c r="J40" s="57">
        <f t="shared" si="2"/>
        <v>0</v>
      </c>
      <c r="K40" s="49" t="str">
        <f>+'Self-Employed 1084 08-15 (SE)'!K54</f>
        <v>(+)</v>
      </c>
      <c r="L40" s="56">
        <f>+'Self-Employed 1084 08-15 (SE)'!L54</f>
        <v>0</v>
      </c>
      <c r="M40" s="57">
        <f t="shared" si="3"/>
        <v>0</v>
      </c>
    </row>
    <row r="41" spans="1:13" x14ac:dyDescent="0.2">
      <c r="A41" s="49" t="str">
        <f>+'Self-Employed 1084 08-15 (SE)'!A55</f>
        <v>f</v>
      </c>
      <c r="B41" t="str">
        <f>+'Self-Employed 1084 08-15 (SE)'!B55</f>
        <v xml:space="preserve">Business Use of Home </v>
      </c>
      <c r="G41" s="420" t="s">
        <v>110</v>
      </c>
      <c r="H41" s="49" t="str">
        <f>+'Self-Employed 1084 08-15 (SE)'!H55</f>
        <v>(+)</v>
      </c>
      <c r="I41" s="56">
        <f>+'Self-Employed 1084 08-15 (SE)'!I55</f>
        <v>0</v>
      </c>
      <c r="J41" s="57">
        <f t="shared" si="2"/>
        <v>0</v>
      </c>
      <c r="K41" s="49" t="str">
        <f>+'Self-Employed 1084 08-15 (SE)'!K55</f>
        <v>(+)</v>
      </c>
      <c r="L41" s="56">
        <f>+'Self-Employed 1084 08-15 (SE)'!L55</f>
        <v>0</v>
      </c>
      <c r="M41" s="57">
        <f t="shared" si="3"/>
        <v>0</v>
      </c>
    </row>
    <row r="42" spans="1:13" x14ac:dyDescent="0.2">
      <c r="A42" t="str">
        <f>+'Self-Employed 1084 08-15 (SE)'!A56</f>
        <v>Subtotal Schedule F</v>
      </c>
      <c r="J42" s="62">
        <f>SUM(J36:J41)</f>
        <v>0</v>
      </c>
      <c r="M42" s="62">
        <f>SUM(M36:M41)</f>
        <v>0</v>
      </c>
    </row>
    <row r="43" spans="1:13" x14ac:dyDescent="0.2">
      <c r="J43" s="56"/>
      <c r="L43" s="56"/>
      <c r="M43" s="56"/>
    </row>
    <row r="44" spans="1:13" x14ac:dyDescent="0.2">
      <c r="J44" s="56"/>
      <c r="L44" s="56"/>
      <c r="M44" s="56"/>
    </row>
    <row r="45" spans="1:13" x14ac:dyDescent="0.2">
      <c r="A45" t="str">
        <f>+'Self-Employed 1084 08-15 (SE)'!A59</f>
        <v>Form 1040 Total</v>
      </c>
      <c r="J45" s="648">
        <f>+J42+J33++J24+J21+J11+J6</f>
        <v>0</v>
      </c>
      <c r="M45" s="648">
        <f>+M42+M33++M24+M21+M11+M6</f>
        <v>0</v>
      </c>
    </row>
    <row r="46" spans="1:13" x14ac:dyDescent="0.2">
      <c r="J46" s="56"/>
      <c r="L46" s="56"/>
      <c r="M46" s="56"/>
    </row>
    <row r="47" spans="1:13" x14ac:dyDescent="0.2">
      <c r="J47" s="56"/>
      <c r="L47" s="56"/>
      <c r="M47" s="56"/>
    </row>
    <row r="48" spans="1:13" x14ac:dyDescent="0.2">
      <c r="J48" s="56"/>
      <c r="L48" s="56"/>
      <c r="M48" s="56"/>
    </row>
    <row r="49" spans="1:13" x14ac:dyDescent="0.2">
      <c r="J49" s="56"/>
      <c r="L49" s="56"/>
      <c r="M49" s="56"/>
    </row>
    <row r="50" spans="1:13" x14ac:dyDescent="0.2">
      <c r="A50" t="str">
        <f>+'Self-Employed 1084 08-15 (SE)'!A64</f>
        <v>Partnership or S Corporation</v>
      </c>
      <c r="J50" s="56"/>
      <c r="L50" s="56"/>
      <c r="M50" s="56"/>
    </row>
    <row r="51" spans="1:13" x14ac:dyDescent="0.2">
      <c r="J51" s="56"/>
      <c r="L51" s="56"/>
      <c r="M51" s="56"/>
    </row>
    <row r="52" spans="1:13" x14ac:dyDescent="0.2">
      <c r="J52" s="56"/>
      <c r="L52" s="56"/>
      <c r="M52" s="56"/>
    </row>
    <row r="53" spans="1:13" x14ac:dyDescent="0.2">
      <c r="G53" s="59"/>
      <c r="J53" s="56"/>
      <c r="L53" s="56"/>
      <c r="M53" s="56"/>
    </row>
    <row r="54" spans="1:13" x14ac:dyDescent="0.2">
      <c r="J54" s="56"/>
      <c r="L54" s="56"/>
      <c r="M54" s="56"/>
    </row>
    <row r="55" spans="1:13" x14ac:dyDescent="0.2">
      <c r="A55" t="str">
        <f>+'Self-Employed 1084 08-15 (SE)'!A76</f>
        <v>IRS Form 1065 - Partnership Income</v>
      </c>
      <c r="J55" s="56"/>
      <c r="L55" s="56"/>
      <c r="M55" s="56"/>
    </row>
    <row r="56" spans="1:13" x14ac:dyDescent="0.2">
      <c r="J56" s="56"/>
      <c r="L56" s="56"/>
      <c r="M56" s="56"/>
    </row>
    <row r="57" spans="1:13" x14ac:dyDescent="0.2">
      <c r="A57" s="49">
        <f>+'Self-Employed 1084 08-15 (SE)'!A78</f>
        <v>7</v>
      </c>
      <c r="B57" t="str">
        <f>+'Self-Employed 1084 08-15 (SE)'!B78</f>
        <v>Partnership Schedule K-1 (Form 1065)</v>
      </c>
      <c r="J57" s="56"/>
      <c r="L57" s="56"/>
      <c r="M57" s="56"/>
    </row>
    <row r="58" spans="1:13" x14ac:dyDescent="0.2">
      <c r="A58" s="49" t="str">
        <f>+'Self-Employed 1084 08-15 (SE)'!A79</f>
        <v>a</v>
      </c>
      <c r="B58" t="str">
        <f>+'Self-Employed 1084 08-15 (SE)'!B79</f>
        <v>Ordinary Income (Loss)  *See above instructions - K1 income distributions must support ordinary income or the business must pass a liquidity/solvency test</v>
      </c>
      <c r="G58" s="59" t="s">
        <v>174</v>
      </c>
      <c r="H58" s="49" t="str">
        <f>+'Self-Employed 1084 08-15 (SE)'!H79</f>
        <v>(+)</v>
      </c>
      <c r="I58" s="56">
        <f>+'Self-Employed 1084 08-15 (SE)'!I79</f>
        <v>0</v>
      </c>
      <c r="J58" s="60">
        <f t="shared" ref="J58:J59" si="4">IF(H58="(+)", I58, (I58*-1))</f>
        <v>0</v>
      </c>
      <c r="K58" s="49" t="str">
        <f>+'Self-Employed 1084 08-15 (SE)'!K79</f>
        <v>(+)</v>
      </c>
      <c r="L58" s="56">
        <f>+'Self-Employed 1084 08-15 (SE)'!L79</f>
        <v>0</v>
      </c>
      <c r="M58" s="60">
        <f t="shared" ref="M58:M59" si="5">IF(K58="(+)", L58, (L58*-1))</f>
        <v>0</v>
      </c>
    </row>
    <row r="59" spans="1:13" x14ac:dyDescent="0.2">
      <c r="A59" s="49" t="str">
        <f>+'Self-Employed 1084 08-15 (SE)'!A80</f>
        <v>b</v>
      </c>
      <c r="B59" t="str">
        <f>+'Self-Employed 1084 08-15 (SE)'!B80</f>
        <v xml:space="preserve">Net Income (Loss) </v>
      </c>
      <c r="G59" s="59" t="s">
        <v>174</v>
      </c>
      <c r="H59" s="49" t="str">
        <f>+'Self-Employed 1084 08-15 (SE)'!H80</f>
        <v>(+)</v>
      </c>
      <c r="I59" s="56">
        <f>+'Self-Employed 1084 08-15 (SE)'!I80</f>
        <v>0</v>
      </c>
      <c r="J59" s="60">
        <f t="shared" si="4"/>
        <v>0</v>
      </c>
      <c r="K59" s="49" t="str">
        <f>+'Self-Employed 1084 08-15 (SE)'!K80</f>
        <v>(+)</v>
      </c>
      <c r="L59" s="56">
        <f>+'Self-Employed 1084 08-15 (SE)'!L80</f>
        <v>0</v>
      </c>
      <c r="M59" s="60">
        <f t="shared" si="5"/>
        <v>0</v>
      </c>
    </row>
    <row r="60" spans="1:13" x14ac:dyDescent="0.2">
      <c r="A60" s="49" t="str">
        <f>+'Self-Employed 1084 08-15 (SE)'!A81</f>
        <v>c</v>
      </c>
      <c r="B60" t="str">
        <f>+'Self-Employed 1084 08-15 (SE)'!B81</f>
        <v xml:space="preserve">Guaranteed Payments to Partner </v>
      </c>
      <c r="G60" s="421" t="s">
        <v>110</v>
      </c>
      <c r="H60" s="49" t="str">
        <f>+'Self-Employed 1084 08-15 (SE)'!H81</f>
        <v>(+)</v>
      </c>
      <c r="I60" s="56">
        <f>+'Self-Employed 1084 08-15 (SE)'!I81</f>
        <v>0</v>
      </c>
      <c r="J60" s="57">
        <f t="shared" ref="J60" si="6">+I60</f>
        <v>0</v>
      </c>
      <c r="K60" s="49" t="str">
        <f>+'Self-Employed 1084 08-15 (SE)'!K81</f>
        <v>(+)</v>
      </c>
      <c r="L60" s="56">
        <f>+'Self-Employed 1084 08-15 (SE)'!L81</f>
        <v>0</v>
      </c>
      <c r="M60" s="57">
        <f t="shared" ref="M60" si="7">+L60</f>
        <v>0</v>
      </c>
    </row>
    <row r="61" spans="1:13" x14ac:dyDescent="0.2">
      <c r="A61" s="49"/>
      <c r="B61" t="str">
        <f>+'Self-Employed 1084 08-15 (SE)'!B82</f>
        <v>Subtotal Partnership Schedule K-1 (Form 1065)</v>
      </c>
      <c r="G61" s="59"/>
      <c r="J61" s="62">
        <f>SUM(J58:J60)</f>
        <v>0</v>
      </c>
      <c r="M61" s="62">
        <f>SUM(M58:M60)</f>
        <v>0</v>
      </c>
    </row>
    <row r="62" spans="1:13" x14ac:dyDescent="0.2">
      <c r="A62" s="49"/>
      <c r="G62" s="59"/>
      <c r="J62" s="56"/>
      <c r="L62" s="56"/>
      <c r="M62" s="56"/>
    </row>
    <row r="63" spans="1:13" x14ac:dyDescent="0.2">
      <c r="A63" s="49">
        <f>+'Self-Employed 1084 08-15 (SE)'!A84</f>
        <v>8</v>
      </c>
      <c r="B63" t="str">
        <f>+'Self-Employed 1084 08-15 (SE)'!B84</f>
        <v>Form 1065 - Adjustments to Business Cash Flow</v>
      </c>
      <c r="J63" s="56"/>
      <c r="L63" s="56"/>
      <c r="M63" s="56"/>
    </row>
    <row r="64" spans="1:13" x14ac:dyDescent="0.2">
      <c r="A64" s="49" t="str">
        <f>+'Self-Employed 1084 08-15 (SE)'!A85</f>
        <v>a</v>
      </c>
      <c r="B64" t="str">
        <f>+'Self-Employed 1084 08-15 (SE)'!B85</f>
        <v>Ordinary (Income) Loss from Other Partnerships</v>
      </c>
      <c r="G64" s="59" t="s">
        <v>174</v>
      </c>
      <c r="H64" s="49" t="str">
        <f>+'Self-Employed 1084 08-15 (SE)'!H85</f>
        <v>(+)</v>
      </c>
      <c r="I64" s="56">
        <f>+'Self-Employed 1084 08-15 (SE)'!I85</f>
        <v>0</v>
      </c>
      <c r="J64" s="60">
        <f t="shared" ref="J64:J65" si="8">IF(H64="(+)", I64, (I64*-1))</f>
        <v>0</v>
      </c>
      <c r="K64" s="49" t="str">
        <f>+'Self-Employed 1084 08-15 (SE)'!K85</f>
        <v>(+)</v>
      </c>
      <c r="L64" s="56">
        <f>+'Self-Employed 1084 08-15 (SE)'!L85</f>
        <v>0</v>
      </c>
      <c r="M64" s="60">
        <f t="shared" ref="M64:M65" si="9">IF(K64="(+)", L64, (L64*-1))</f>
        <v>0</v>
      </c>
    </row>
    <row r="65" spans="1:13" x14ac:dyDescent="0.2">
      <c r="A65" s="49" t="str">
        <f>+'Self-Employed 1084 08-15 (SE)'!A86</f>
        <v>b</v>
      </c>
      <c r="B65" t="str">
        <f>+'Self-Employed 1084 08-15 (SE)'!B86</f>
        <v>Nonrecurring Other (Income) Loss</v>
      </c>
      <c r="G65" s="59" t="s">
        <v>174</v>
      </c>
      <c r="H65" s="49" t="str">
        <f>+'Self-Employed 1084 08-15 (SE)'!H86</f>
        <v>(+)</v>
      </c>
      <c r="I65" s="56">
        <f>+'Self-Employed 1084 08-15 (SE)'!I86</f>
        <v>0</v>
      </c>
      <c r="J65" s="60">
        <f t="shared" si="8"/>
        <v>0</v>
      </c>
      <c r="K65" s="49" t="str">
        <f>+'Self-Employed 1084 08-15 (SE)'!K86</f>
        <v>(+)</v>
      </c>
      <c r="L65" s="56">
        <f>+'Self-Employed 1084 08-15 (SE)'!L86</f>
        <v>0</v>
      </c>
      <c r="M65" s="60">
        <f t="shared" si="9"/>
        <v>0</v>
      </c>
    </row>
    <row r="66" spans="1:13" x14ac:dyDescent="0.2">
      <c r="A66" s="49" t="str">
        <f>+'Self-Employed 1084 08-15 (SE)'!A87</f>
        <v>c</v>
      </c>
      <c r="B66" t="str">
        <f>+'Self-Employed 1084 08-15 (SE)'!B87</f>
        <v>Depreciation</v>
      </c>
      <c r="G66" s="421" t="s">
        <v>110</v>
      </c>
      <c r="H66" s="49" t="str">
        <f>+'Self-Employed 1084 08-15 (SE)'!H87</f>
        <v>(+)</v>
      </c>
      <c r="I66" s="56">
        <f>+'Self-Employed 1084 08-15 (SE)'!I87</f>
        <v>0</v>
      </c>
      <c r="J66" s="57">
        <f t="shared" ref="J66:J68" si="10">+I66</f>
        <v>0</v>
      </c>
      <c r="K66" s="49" t="str">
        <f>+'Self-Employed 1084 08-15 (SE)'!K87</f>
        <v>(+)</v>
      </c>
      <c r="L66" s="56">
        <f>+'Self-Employed 1084 08-15 (SE)'!L87</f>
        <v>0</v>
      </c>
      <c r="M66" s="57">
        <f t="shared" ref="M66:M68" si="11">+L66</f>
        <v>0</v>
      </c>
    </row>
    <row r="67" spans="1:13" x14ac:dyDescent="0.2">
      <c r="A67" s="49" t="str">
        <f>+'Self-Employed 1084 08-15 (SE)'!A88</f>
        <v>d</v>
      </c>
      <c r="B67" t="str">
        <f>+'Self-Employed 1084 08-15 (SE)'!B88</f>
        <v>Depletion</v>
      </c>
      <c r="G67" s="59" t="s">
        <v>110</v>
      </c>
      <c r="H67" s="49" t="str">
        <f>+'Self-Employed 1084 08-15 (SE)'!H88</f>
        <v>(+)</v>
      </c>
      <c r="I67" s="56">
        <f>+'Self-Employed 1084 08-15 (SE)'!I88</f>
        <v>0</v>
      </c>
      <c r="J67" s="57">
        <f t="shared" si="10"/>
        <v>0</v>
      </c>
      <c r="K67" s="49" t="str">
        <f>+'Self-Employed 1084 08-15 (SE)'!K88</f>
        <v>(+)</v>
      </c>
      <c r="L67" s="56">
        <f>+'Self-Employed 1084 08-15 (SE)'!L88</f>
        <v>0</v>
      </c>
      <c r="M67" s="57">
        <f t="shared" si="11"/>
        <v>0</v>
      </c>
    </row>
    <row r="68" spans="1:13" x14ac:dyDescent="0.2">
      <c r="A68" s="49" t="str">
        <f>+'Self-Employed 1084 08-15 (SE)'!A89</f>
        <v>e</v>
      </c>
      <c r="B68" t="str">
        <f>+'Self-Employed 1084 08-15 (SE)'!B89</f>
        <v>Amortization/Casualty Loss</v>
      </c>
      <c r="G68" s="420" t="s">
        <v>110</v>
      </c>
      <c r="H68" s="49" t="str">
        <f>+'Self-Employed 1084 08-15 (SE)'!H89</f>
        <v>(+)</v>
      </c>
      <c r="I68" s="56">
        <f>+'Self-Employed 1084 08-15 (SE)'!I89</f>
        <v>0</v>
      </c>
      <c r="J68" s="57">
        <f t="shared" si="10"/>
        <v>0</v>
      </c>
      <c r="K68" s="49" t="str">
        <f>+'Self-Employed 1084 08-15 (SE)'!K89</f>
        <v>(+)</v>
      </c>
      <c r="L68" s="56">
        <f>+'Self-Employed 1084 08-15 (SE)'!L89</f>
        <v>0</v>
      </c>
      <c r="M68" s="57">
        <f t="shared" si="11"/>
        <v>0</v>
      </c>
    </row>
    <row r="69" spans="1:13" ht="15" x14ac:dyDescent="0.25">
      <c r="A69" s="49" t="str">
        <f>+'Self-Employed 1084 08-15 (SE)'!A90</f>
        <v>f</v>
      </c>
      <c r="B69" t="str">
        <f>+'Self-Employed 1084 08-15 (SE)'!B90</f>
        <v>Mortgages or Notes Payable in Less than 1 Year</v>
      </c>
      <c r="G69" s="61" t="s">
        <v>173</v>
      </c>
      <c r="H69" s="49" t="str">
        <f>+'Self-Employed 1084 08-15 (SE)'!H90</f>
        <v>(-)</v>
      </c>
      <c r="I69" s="56">
        <f>+'Self-Employed 1084 08-15 (SE)'!I90</f>
        <v>0</v>
      </c>
      <c r="J69" s="58">
        <f t="shared" ref="J69:J70" si="12">+I69*-1</f>
        <v>0</v>
      </c>
      <c r="K69" s="49" t="str">
        <f>+'Self-Employed 1084 08-15 (SE)'!K90</f>
        <v>(-)</v>
      </c>
      <c r="L69" s="56">
        <f>+'Self-Employed 1084 08-15 (SE)'!L90</f>
        <v>0</v>
      </c>
      <c r="M69" s="58">
        <f t="shared" ref="M69:M70" si="13">+L69*-1</f>
        <v>0</v>
      </c>
    </row>
    <row r="70" spans="1:13" x14ac:dyDescent="0.2">
      <c r="A70" s="49" t="str">
        <f>+'Self-Employed 1084 08-15 (SE)'!A91</f>
        <v>g</v>
      </c>
      <c r="B70" t="str">
        <f>+'Self-Employed 1084 08-15 (SE)'!B91</f>
        <v>Non-deductible Travel and Entertainment Expenses</v>
      </c>
      <c r="G70" s="420" t="s">
        <v>173</v>
      </c>
      <c r="H70" s="49" t="str">
        <f>+'Self-Employed 1084 08-15 (SE)'!H91</f>
        <v>(-)</v>
      </c>
      <c r="I70" s="56">
        <f>+'Self-Employed 1084 08-15 (SE)'!I91</f>
        <v>0</v>
      </c>
      <c r="J70" s="58">
        <f t="shared" si="12"/>
        <v>0</v>
      </c>
      <c r="K70" s="49" t="str">
        <f>+'Self-Employed 1084 08-15 (SE)'!K91</f>
        <v>(-)</v>
      </c>
      <c r="L70" s="56">
        <f>+'Self-Employed 1084 08-15 (SE)'!L91</f>
        <v>0</v>
      </c>
      <c r="M70" s="58">
        <f t="shared" si="13"/>
        <v>0</v>
      </c>
    </row>
    <row r="71" spans="1:13" x14ac:dyDescent="0.2">
      <c r="A71" s="49" t="str">
        <f>+'Self-Employed 1084 08-15 (SE)'!A92</f>
        <v>h</v>
      </c>
      <c r="B71" t="str">
        <f>+'Self-Employed 1084 08-15 (SE)'!B92</f>
        <v>Subtotal Form 1065</v>
      </c>
      <c r="G71"/>
      <c r="J71" s="62">
        <f>SUM(J64:J70)</f>
        <v>0</v>
      </c>
      <c r="M71" s="62">
        <f>SUM(M64:M70)</f>
        <v>0</v>
      </c>
    </row>
    <row r="72" spans="1:13" x14ac:dyDescent="0.2">
      <c r="A72" s="49"/>
      <c r="B72" t="str">
        <f>+'Self-Employed 1084 08-15 (SE)'!B93</f>
        <v>% of Ownership</v>
      </c>
      <c r="G72" s="59"/>
      <c r="I72" s="354">
        <f>+'Self-Employed 1084 08-15 (SE)'!I93</f>
        <v>0</v>
      </c>
      <c r="J72" s="56"/>
      <c r="L72" s="354">
        <f>+'Self-Employed 1084 08-15 (SE)'!L93</f>
        <v>0</v>
      </c>
      <c r="M72" s="56"/>
    </row>
    <row r="73" spans="1:13" x14ac:dyDescent="0.2">
      <c r="A73" s="49" t="str">
        <f>+'Self-Employed 1084 08-15 (SE)'!A94</f>
        <v>i</v>
      </c>
      <c r="B73" t="str">
        <f>+'Self-Employed 1084 08-15 (SE)'!B94</f>
        <v>Total Form 1065 (Subtotal Form 1065 * % of Ownership)</v>
      </c>
      <c r="G73" s="59"/>
      <c r="J73" s="62">
        <f>+J71*I72</f>
        <v>0</v>
      </c>
      <c r="M73" s="62">
        <f>+M71*L72</f>
        <v>0</v>
      </c>
    </row>
    <row r="74" spans="1:13" x14ac:dyDescent="0.2">
      <c r="G74" s="59"/>
      <c r="L74" s="56"/>
      <c r="M74" s="49"/>
    </row>
    <row r="75" spans="1:13" x14ac:dyDescent="0.2">
      <c r="G75" s="59"/>
      <c r="L75" s="56"/>
      <c r="M75" s="49"/>
    </row>
    <row r="76" spans="1:13" x14ac:dyDescent="0.2">
      <c r="A76" t="str">
        <f>+'Self-Employed 1084 08-15 (SE)'!A97</f>
        <v>Total Partnership Income</v>
      </c>
      <c r="G76" s="59"/>
      <c r="J76" s="648">
        <f>+J73+J61</f>
        <v>0</v>
      </c>
      <c r="M76" s="648">
        <f>+M73+M61</f>
        <v>0</v>
      </c>
    </row>
    <row r="77" spans="1:13" x14ac:dyDescent="0.2">
      <c r="G77" s="59"/>
      <c r="J77" s="56"/>
      <c r="L77" s="56"/>
      <c r="M77" s="56"/>
    </row>
    <row r="78" spans="1:13" x14ac:dyDescent="0.2">
      <c r="J78" s="56"/>
      <c r="L78" s="56"/>
      <c r="M78" s="56"/>
    </row>
    <row r="79" spans="1:13" x14ac:dyDescent="0.2">
      <c r="A79" t="str">
        <f>+'Self-Employed 1084 08-15 (SE)'!A100</f>
        <v>IRS Form 1120S - S Corporation</v>
      </c>
      <c r="M79" s="49"/>
    </row>
    <row r="80" spans="1:13" x14ac:dyDescent="0.2">
      <c r="M80" s="49"/>
    </row>
    <row r="81" spans="1:13" x14ac:dyDescent="0.2">
      <c r="A81" s="49">
        <f>+'Self-Employed 1084 08-15 (SE)'!A102</f>
        <v>9</v>
      </c>
      <c r="B81" t="str">
        <f>+'Self-Employed 1084 08-15 (SE)'!B102</f>
        <v>Schedule K-1 1120 S - Shareholder's Share of Income</v>
      </c>
      <c r="G81" s="59"/>
      <c r="J81" s="56"/>
      <c r="L81" s="56"/>
      <c r="M81" s="56"/>
    </row>
    <row r="82" spans="1:13" x14ac:dyDescent="0.2">
      <c r="A82" s="49" t="str">
        <f>+'Self-Employed 1084 08-15 (SE)'!A103</f>
        <v>a</v>
      </c>
      <c r="B82" t="str">
        <f>+'Self-Employed 1084 08-15 (SE)'!B103</f>
        <v>Ordinary Income (Loss)  *See above instructions - K1 income distributions must support ordinary income or the business must pass a liquidity/solvency test</v>
      </c>
      <c r="G82" s="59" t="s">
        <v>174</v>
      </c>
      <c r="H82" s="49" t="str">
        <f>+'Self-Employed 1084 08-15 (SE)'!H103</f>
        <v>(+)</v>
      </c>
      <c r="I82" s="56">
        <f>+'Self-Employed 1084 08-15 (SE)'!I103</f>
        <v>0</v>
      </c>
      <c r="J82" s="60">
        <f>IF(H82="(+)", I82, (I82*-1))</f>
        <v>0</v>
      </c>
      <c r="K82" s="49" t="str">
        <f>+'Self-Employed 1084 08-15 (SE)'!K103</f>
        <v>(+)</v>
      </c>
      <c r="L82" s="56">
        <f>+'Self-Employed 1084 08-15 (SE)'!L103</f>
        <v>0</v>
      </c>
      <c r="M82" s="60">
        <f>IF(K82="(+)", L82, (L82*-1))</f>
        <v>0</v>
      </c>
    </row>
    <row r="83" spans="1:13" x14ac:dyDescent="0.2">
      <c r="A83" s="49" t="str">
        <f>+'Self-Employed 1084 08-15 (SE)'!A104</f>
        <v>b</v>
      </c>
      <c r="B83" t="str">
        <f>+'Self-Employed 1084 08-15 (SE)'!B104</f>
        <v>Net Rental Real Estate; Other Net Rental Income (Loss)</v>
      </c>
      <c r="G83" s="59" t="s">
        <v>174</v>
      </c>
      <c r="H83" s="49" t="str">
        <f>+'Self-Employed 1084 08-15 (SE)'!H104</f>
        <v>(+)</v>
      </c>
      <c r="I83" s="56">
        <f>+'Self-Employed 1084 08-15 (SE)'!I104</f>
        <v>0</v>
      </c>
      <c r="J83" s="60">
        <f>IF(H83="(+)", I83, (I83*-1))</f>
        <v>0</v>
      </c>
      <c r="K83" s="49" t="str">
        <f>+'Self-Employed 1084 08-15 (SE)'!K104</f>
        <v>(+)</v>
      </c>
      <c r="L83" s="56">
        <f>+'Self-Employed 1084 08-15 (SE)'!L104</f>
        <v>0</v>
      </c>
      <c r="M83" s="60">
        <f>IF(K83="(+)", L83, (L83*-1))</f>
        <v>0</v>
      </c>
    </row>
    <row r="84" spans="1:13" x14ac:dyDescent="0.2">
      <c r="A84" s="49"/>
      <c r="B84" t="str">
        <f>+'Self-Employed 1084 08-15 (SE)'!B105</f>
        <v>Subtotal K-1</v>
      </c>
      <c r="G84" s="59"/>
      <c r="J84" s="62">
        <f>SUM(J82:J83)</f>
        <v>0</v>
      </c>
      <c r="M84" s="62">
        <f>SUM(M82:M83)</f>
        <v>0</v>
      </c>
    </row>
    <row r="85" spans="1:13" x14ac:dyDescent="0.2">
      <c r="A85" s="49"/>
      <c r="G85" s="59"/>
      <c r="J85" s="56"/>
      <c r="L85" s="56"/>
      <c r="M85" s="56"/>
    </row>
    <row r="86" spans="1:13" x14ac:dyDescent="0.2">
      <c r="A86" s="49">
        <f>+'Self-Employed 1084 08-15 (SE)'!A107</f>
        <v>10</v>
      </c>
      <c r="B86" t="str">
        <f>+'Self-Employed 1084 08-15 (SE)'!B107</f>
        <v>Form 1120S - Adjustments to Business Cash Flow</v>
      </c>
      <c r="J86" s="56"/>
      <c r="L86" s="56"/>
      <c r="M86" s="56"/>
    </row>
    <row r="87" spans="1:13" x14ac:dyDescent="0.2">
      <c r="A87" s="49" t="str">
        <f>+'Self-Employed 1084 08-15 (SE)'!A108</f>
        <v>a</v>
      </c>
      <c r="B87" t="str">
        <f>+'Self-Employed 1084 08-15 (SE)'!B108</f>
        <v>Nonrecurring Other (Income) Loss</v>
      </c>
      <c r="G87" s="59" t="s">
        <v>174</v>
      </c>
      <c r="H87" s="49" t="str">
        <f>+'Self-Employed 1084 08-15 (SE)'!H108</f>
        <v>(+)</v>
      </c>
      <c r="I87" s="56">
        <f>+'Self-Employed 1084 08-15 (SE)'!I108</f>
        <v>0</v>
      </c>
      <c r="J87" s="60">
        <f>IF(H87="(+)", I87, (I87*-1))</f>
        <v>0</v>
      </c>
      <c r="K87" s="49" t="str">
        <f>+'Self-Employed 1084 08-15 (SE)'!K108</f>
        <v>(+)</v>
      </c>
      <c r="L87" s="56">
        <f>+'Self-Employed 1084 08-15 (SE)'!L108</f>
        <v>0</v>
      </c>
      <c r="M87" s="60">
        <f>IF(K87="(+)", L87, (L87*-1))</f>
        <v>0</v>
      </c>
    </row>
    <row r="88" spans="1:13" x14ac:dyDescent="0.2">
      <c r="A88" s="49" t="str">
        <f>+'Self-Employed 1084 08-15 (SE)'!A109</f>
        <v>b</v>
      </c>
      <c r="B88" t="str">
        <f>+'Self-Employed 1084 08-15 (SE)'!B109</f>
        <v xml:space="preserve">Depreciation </v>
      </c>
      <c r="G88" s="420" t="s">
        <v>110</v>
      </c>
      <c r="H88" s="49" t="str">
        <f>+'Self-Employed 1084 08-15 (SE)'!H109</f>
        <v>(+)</v>
      </c>
      <c r="I88" s="56">
        <f>+'Self-Employed 1084 08-15 (SE)'!I109</f>
        <v>0</v>
      </c>
      <c r="J88" s="57">
        <f t="shared" ref="J88:J90" si="14">+I88</f>
        <v>0</v>
      </c>
      <c r="K88" s="49" t="str">
        <f>+'Self-Employed 1084 08-15 (SE)'!K109</f>
        <v>(+)</v>
      </c>
      <c r="L88" s="56">
        <f>+'Self-Employed 1084 08-15 (SE)'!L109</f>
        <v>0</v>
      </c>
      <c r="M88" s="57">
        <f t="shared" ref="M88:M90" si="15">+L88</f>
        <v>0</v>
      </c>
    </row>
    <row r="89" spans="1:13" x14ac:dyDescent="0.2">
      <c r="A89" s="49" t="str">
        <f>+'Self-Employed 1084 08-15 (SE)'!A110</f>
        <v>c</v>
      </c>
      <c r="B89" t="str">
        <f>+'Self-Employed 1084 08-15 (SE)'!B110</f>
        <v xml:space="preserve">Depletion </v>
      </c>
      <c r="G89" s="420" t="s">
        <v>110</v>
      </c>
      <c r="H89" s="49" t="str">
        <f>+'Self-Employed 1084 08-15 (SE)'!H110</f>
        <v>(+)</v>
      </c>
      <c r="I89" s="56">
        <f>+'Self-Employed 1084 08-15 (SE)'!I110</f>
        <v>0</v>
      </c>
      <c r="J89" s="57">
        <f t="shared" si="14"/>
        <v>0</v>
      </c>
      <c r="K89" s="49" t="str">
        <f>+'Self-Employed 1084 08-15 (SE)'!K110</f>
        <v>(+)</v>
      </c>
      <c r="L89" s="56">
        <f>+'Self-Employed 1084 08-15 (SE)'!L110</f>
        <v>0</v>
      </c>
      <c r="M89" s="57">
        <f t="shared" si="15"/>
        <v>0</v>
      </c>
    </row>
    <row r="90" spans="1:13" x14ac:dyDescent="0.2">
      <c r="A90" s="49" t="str">
        <f>+'Self-Employed 1084 08-15 (SE)'!A111</f>
        <v>d</v>
      </c>
      <c r="B90" t="str">
        <f>+'Self-Employed 1084 08-15 (SE)'!B111</f>
        <v xml:space="preserve">Amortization/Casualty Loss </v>
      </c>
      <c r="G90" s="420" t="s">
        <v>110</v>
      </c>
      <c r="H90" s="49" t="str">
        <f>+'Self-Employed 1084 08-15 (SE)'!H111</f>
        <v>(+)</v>
      </c>
      <c r="I90" s="56">
        <f>+'Self-Employed 1084 08-15 (SE)'!I111</f>
        <v>0</v>
      </c>
      <c r="J90" s="57">
        <f t="shared" si="14"/>
        <v>0</v>
      </c>
      <c r="K90" s="49" t="str">
        <f>+'Self-Employed 1084 08-15 (SE)'!K111</f>
        <v>(+)</v>
      </c>
      <c r="L90" s="56">
        <f>+'Self-Employed 1084 08-15 (SE)'!L111</f>
        <v>0</v>
      </c>
      <c r="M90" s="57">
        <f t="shared" si="15"/>
        <v>0</v>
      </c>
    </row>
    <row r="91" spans="1:13" x14ac:dyDescent="0.2">
      <c r="A91" s="49" t="str">
        <f>+'Self-Employed 1084 08-15 (SE)'!A112</f>
        <v>e</v>
      </c>
      <c r="B91" t="str">
        <f>+'Self-Employed 1084 08-15 (SE)'!B112</f>
        <v xml:space="preserve">Mortgage or Notes Payable in Less than 1 Year </v>
      </c>
      <c r="G91" s="420" t="s">
        <v>173</v>
      </c>
      <c r="H91" s="49" t="str">
        <f>+'Self-Employed 1084 08-15 (SE)'!H112</f>
        <v>(-)</v>
      </c>
      <c r="I91" s="56">
        <f>+'Self-Employed 1084 08-15 (SE)'!I112</f>
        <v>0</v>
      </c>
      <c r="J91" s="58">
        <f t="shared" ref="J91:J92" si="16">+I91*-1</f>
        <v>0</v>
      </c>
      <c r="K91" s="49" t="str">
        <f>+'Self-Employed 1084 08-15 (SE)'!K112</f>
        <v>(-)</v>
      </c>
      <c r="L91" s="56">
        <f>+'Self-Employed 1084 08-15 (SE)'!L112</f>
        <v>0</v>
      </c>
      <c r="M91" s="58">
        <f t="shared" ref="M91:M92" si="17">+L91*-1</f>
        <v>0</v>
      </c>
    </row>
    <row r="92" spans="1:13" x14ac:dyDescent="0.2">
      <c r="A92" s="49" t="str">
        <f>+'Self-Employed 1084 08-15 (SE)'!A113</f>
        <v>f</v>
      </c>
      <c r="B92" t="str">
        <f>+'Self-Employed 1084 08-15 (SE)'!B113</f>
        <v>Non-deductible Travel and Entertainment Expenses</v>
      </c>
      <c r="G92" s="420" t="s">
        <v>173</v>
      </c>
      <c r="H92" s="49" t="str">
        <f>+'Self-Employed 1084 08-15 (SE)'!H113</f>
        <v>(-)</v>
      </c>
      <c r="I92" s="56">
        <f>+'Self-Employed 1084 08-15 (SE)'!I113</f>
        <v>0</v>
      </c>
      <c r="J92" s="58">
        <f t="shared" si="16"/>
        <v>0</v>
      </c>
      <c r="K92" s="49" t="str">
        <f>+'Self-Employed 1084 08-15 (SE)'!K113</f>
        <v>(-)</v>
      </c>
      <c r="L92" s="56">
        <f>+'Self-Employed 1084 08-15 (SE)'!L113</f>
        <v>0</v>
      </c>
      <c r="M92" s="58">
        <f t="shared" si="17"/>
        <v>0</v>
      </c>
    </row>
    <row r="93" spans="1:13" x14ac:dyDescent="0.2">
      <c r="A93" s="49" t="str">
        <f>+'Self-Employed 1084 08-15 (SE)'!A114</f>
        <v>h</v>
      </c>
      <c r="B93" t="str">
        <f>+'Self-Employed 1084 08-15 (SE)'!B114</f>
        <v>Subtotal Form 1120S</v>
      </c>
      <c r="G93" s="59"/>
      <c r="J93" s="62">
        <f>SUM(J87:J92)</f>
        <v>0</v>
      </c>
      <c r="M93" s="62">
        <f>SUM(M87:M92)</f>
        <v>0</v>
      </c>
    </row>
    <row r="94" spans="1:13" x14ac:dyDescent="0.2">
      <c r="A94" s="49"/>
      <c r="B94" t="str">
        <f>+'Self-Employed 1084 08-15 (SE)'!B115</f>
        <v>% of Ownership</v>
      </c>
      <c r="G94" s="59"/>
      <c r="I94" s="354">
        <f>+'Self-Employed 1084 08-15 (SE)'!I115</f>
        <v>0</v>
      </c>
      <c r="J94" s="56"/>
      <c r="L94" s="354">
        <f>+'Self-Employed 1084 08-15 (SE)'!L115</f>
        <v>0</v>
      </c>
      <c r="M94" s="56"/>
    </row>
    <row r="95" spans="1:13" x14ac:dyDescent="0.2">
      <c r="A95" s="49" t="str">
        <f>+'Self-Employed 1084 08-15 (SE)'!A116</f>
        <v>i</v>
      </c>
      <c r="B95" t="str">
        <f>+'Self-Employed 1084 08-15 (SE)'!B116</f>
        <v>Total Form 1120S (Subtotal Form 1120S * % of Ownership)</v>
      </c>
      <c r="G95" s="59"/>
      <c r="J95" s="62">
        <f>+J93*I94</f>
        <v>0</v>
      </c>
      <c r="M95" s="62">
        <f>+M93*L94</f>
        <v>0</v>
      </c>
    </row>
    <row r="96" spans="1:13" x14ac:dyDescent="0.2">
      <c r="G96" s="59"/>
      <c r="L96" s="56"/>
      <c r="M96" s="49"/>
    </row>
    <row r="97" spans="1:13" x14ac:dyDescent="0.2">
      <c r="G97" s="59"/>
      <c r="L97" s="56"/>
      <c r="M97" s="49"/>
    </row>
    <row r="98" spans="1:13" x14ac:dyDescent="0.2">
      <c r="A98" t="str">
        <f>+'Self-Employed 1084 08-15 (SE)'!A119</f>
        <v>Total S-Corp Income</v>
      </c>
      <c r="G98" s="59"/>
      <c r="J98" s="648">
        <f>+J84+J95</f>
        <v>0</v>
      </c>
      <c r="L98" s="56"/>
      <c r="M98" s="648">
        <f>+M84+M95</f>
        <v>0</v>
      </c>
    </row>
    <row r="99" spans="1:13" x14ac:dyDescent="0.2">
      <c r="M99" s="49"/>
    </row>
    <row r="100" spans="1:13" x14ac:dyDescent="0.2">
      <c r="M100" s="49"/>
    </row>
    <row r="101" spans="1:13" x14ac:dyDescent="0.2">
      <c r="A101" t="str">
        <f>+'Self-Employed 1084 08-15 (SE)'!A122</f>
        <v>IRS Form 1120 - Regular Corporation</v>
      </c>
      <c r="G101" s="59"/>
      <c r="J101" s="56"/>
      <c r="L101" s="56"/>
      <c r="M101" s="56"/>
    </row>
    <row r="102" spans="1:13" x14ac:dyDescent="0.2">
      <c r="G102" s="59"/>
      <c r="J102" s="56"/>
      <c r="L102" s="56"/>
      <c r="M102" s="56"/>
    </row>
    <row r="103" spans="1:13" x14ac:dyDescent="0.2">
      <c r="A103" t="str">
        <f>+'Self-Employed 1084 08-15 (SE)'!A124</f>
        <v>Corporation earnings may be used when the borrower(s) own 100% of the corporation.</v>
      </c>
      <c r="G103" s="59"/>
      <c r="J103" s="56"/>
      <c r="L103" s="56"/>
      <c r="M103" s="56"/>
    </row>
    <row r="104" spans="1:13" x14ac:dyDescent="0.2">
      <c r="G104" s="59"/>
      <c r="J104" s="56"/>
      <c r="L104" s="56"/>
      <c r="M104" s="56"/>
    </row>
    <row r="105" spans="1:13" x14ac:dyDescent="0.2">
      <c r="A105" s="49">
        <f>+'Self-Employed 1084 08-15 (SE)'!A126</f>
        <v>11</v>
      </c>
      <c r="B105" t="str">
        <f>+'Self-Employed 1084 08-15 (SE)'!B126</f>
        <v>Regular Corporation - Form 1120</v>
      </c>
      <c r="J105" s="56"/>
      <c r="L105" s="56"/>
      <c r="M105" s="56"/>
    </row>
    <row r="106" spans="1:13" x14ac:dyDescent="0.2">
      <c r="A106" s="49" t="str">
        <f>+'Self-Employed 1084 08-15 (SE)'!A127</f>
        <v>a</v>
      </c>
      <c r="B106" t="str">
        <f>+'Self-Employed 1084 08-15 (SE)'!B127</f>
        <v>Taxable Income</v>
      </c>
      <c r="G106" s="59" t="s">
        <v>174</v>
      </c>
      <c r="H106" s="49" t="str">
        <f>+'Self-Employed 1084 08-15 (SE)'!H127</f>
        <v>(+)</v>
      </c>
      <c r="I106" s="56">
        <f>+'Self-Employed 1084 08-15 (SE)'!I127</f>
        <v>0</v>
      </c>
      <c r="J106" s="60">
        <f t="shared" ref="J106:J109" si="18">IF(H106="(+)", I106, (I106*-1))</f>
        <v>0</v>
      </c>
      <c r="K106" s="49" t="str">
        <f>+'Self-Employed 1084 08-15 (SE)'!K127</f>
        <v>(+)</v>
      </c>
      <c r="L106" s="56">
        <f>+'Self-Employed 1084 08-15 (SE)'!L127</f>
        <v>0</v>
      </c>
      <c r="M106" s="60">
        <f t="shared" ref="M106:M109" si="19">IF(K106="(+)", L106, (L106*-1))</f>
        <v>0</v>
      </c>
    </row>
    <row r="107" spans="1:13" x14ac:dyDescent="0.2">
      <c r="A107" s="49" t="str">
        <f>+'Self-Employed 1084 08-15 (SE)'!A128</f>
        <v>b</v>
      </c>
      <c r="B107" t="str">
        <f>+'Self-Employed 1084 08-15 (SE)'!B128</f>
        <v xml:space="preserve">Total Tax </v>
      </c>
      <c r="G107" s="420" t="s">
        <v>173</v>
      </c>
      <c r="H107" s="49" t="str">
        <f>+'Self-Employed 1084 08-15 (SE)'!H128</f>
        <v>(-)</v>
      </c>
      <c r="I107" s="56">
        <f>+'Self-Employed 1084 08-15 (SE)'!I128</f>
        <v>0</v>
      </c>
      <c r="J107" s="58">
        <f>+I107*-1</f>
        <v>0</v>
      </c>
      <c r="K107" s="49" t="str">
        <f>+'Self-Employed 1084 08-15 (SE)'!K128</f>
        <v>(-)</v>
      </c>
      <c r="L107" s="56">
        <f>+'Self-Employed 1084 08-15 (SE)'!L128</f>
        <v>0</v>
      </c>
      <c r="M107" s="58">
        <f>+L107*-1</f>
        <v>0</v>
      </c>
    </row>
    <row r="108" spans="1:13" x14ac:dyDescent="0.2">
      <c r="A108" s="49" t="str">
        <f>+'Self-Employed 1084 08-15 (SE)'!A129</f>
        <v>c</v>
      </c>
      <c r="B108" t="str">
        <f>+'Self-Employed 1084 08-15 (SE)'!B129</f>
        <v xml:space="preserve">Nonrecurring (Gains) Losses </v>
      </c>
      <c r="G108" s="59" t="s">
        <v>174</v>
      </c>
      <c r="H108" s="49" t="str">
        <f>+'Self-Employed 1084 08-15 (SE)'!H129</f>
        <v>(+)</v>
      </c>
      <c r="I108" s="56">
        <f>+'Self-Employed 1084 08-15 (SE)'!I129</f>
        <v>0</v>
      </c>
      <c r="J108" s="60">
        <f t="shared" si="18"/>
        <v>0</v>
      </c>
      <c r="K108" s="49" t="str">
        <f>+'Self-Employed 1084 08-15 (SE)'!K129</f>
        <v>(+)</v>
      </c>
      <c r="L108" s="56">
        <f>+'Self-Employed 1084 08-15 (SE)'!L129</f>
        <v>0</v>
      </c>
      <c r="M108" s="60">
        <f t="shared" si="19"/>
        <v>0</v>
      </c>
    </row>
    <row r="109" spans="1:13" x14ac:dyDescent="0.2">
      <c r="A109" s="49" t="str">
        <f>+'Self-Employed 1084 08-15 (SE)'!A130</f>
        <v>d</v>
      </c>
      <c r="B109" t="str">
        <f>+'Self-Employed 1084 08-15 (SE)'!B130</f>
        <v xml:space="preserve">Nonrecurring Other (Income) Loss </v>
      </c>
      <c r="G109" s="59" t="s">
        <v>174</v>
      </c>
      <c r="H109" s="49" t="str">
        <f>+'Self-Employed 1084 08-15 (SE)'!H130</f>
        <v>(+)</v>
      </c>
      <c r="I109" s="56">
        <f>+'Self-Employed 1084 08-15 (SE)'!I130</f>
        <v>0</v>
      </c>
      <c r="J109" s="60">
        <f t="shared" si="18"/>
        <v>0</v>
      </c>
      <c r="K109" s="49" t="str">
        <f>+'Self-Employed 1084 08-15 (SE)'!K130</f>
        <v>(+)</v>
      </c>
      <c r="L109" s="56">
        <f>+'Self-Employed 1084 08-15 (SE)'!L130</f>
        <v>0</v>
      </c>
      <c r="M109" s="60">
        <f t="shared" si="19"/>
        <v>0</v>
      </c>
    </row>
    <row r="110" spans="1:13" x14ac:dyDescent="0.2">
      <c r="A110" s="49" t="str">
        <f>+'Self-Employed 1084 08-15 (SE)'!A131</f>
        <v>e</v>
      </c>
      <c r="B110" t="str">
        <f>+'Self-Employed 1084 08-15 (SE)'!B131</f>
        <v xml:space="preserve">Depreciation </v>
      </c>
      <c r="G110" s="420" t="s">
        <v>110</v>
      </c>
      <c r="H110" s="49" t="str">
        <f>+'Self-Employed 1084 08-15 (SE)'!H131</f>
        <v>(+)</v>
      </c>
      <c r="I110" s="56">
        <f>+'Self-Employed 1084 08-15 (SE)'!I131</f>
        <v>0</v>
      </c>
      <c r="J110" s="57">
        <f t="shared" ref="J110:J113" si="20">+I110</f>
        <v>0</v>
      </c>
      <c r="K110" s="49" t="str">
        <f>+'Self-Employed 1084 08-15 (SE)'!K131</f>
        <v>(+)</v>
      </c>
      <c r="L110" s="56">
        <f>+'Self-Employed 1084 08-15 (SE)'!L131</f>
        <v>0</v>
      </c>
      <c r="M110" s="57">
        <f t="shared" ref="M110:M113" si="21">+L110</f>
        <v>0</v>
      </c>
    </row>
    <row r="111" spans="1:13" x14ac:dyDescent="0.2">
      <c r="A111" s="49" t="str">
        <f>+'Self-Employed 1084 08-15 (SE)'!A132</f>
        <v>f</v>
      </c>
      <c r="B111" t="str">
        <f>+'Self-Employed 1084 08-15 (SE)'!B132</f>
        <v xml:space="preserve">Depletion </v>
      </c>
      <c r="G111" s="420" t="s">
        <v>110</v>
      </c>
      <c r="H111" s="49" t="str">
        <f>+'Self-Employed 1084 08-15 (SE)'!H132</f>
        <v>(+)</v>
      </c>
      <c r="I111" s="56">
        <f>+'Self-Employed 1084 08-15 (SE)'!I132</f>
        <v>0</v>
      </c>
      <c r="J111" s="57">
        <f t="shared" si="20"/>
        <v>0</v>
      </c>
      <c r="K111" s="49" t="str">
        <f>+'Self-Employed 1084 08-15 (SE)'!K132</f>
        <v>(+)</v>
      </c>
      <c r="L111" s="56">
        <f>+'Self-Employed 1084 08-15 (SE)'!L132</f>
        <v>0</v>
      </c>
      <c r="M111" s="57">
        <f t="shared" si="21"/>
        <v>0</v>
      </c>
    </row>
    <row r="112" spans="1:13" x14ac:dyDescent="0.2">
      <c r="A112" s="49" t="str">
        <f>+'Self-Employed 1084 08-15 (SE)'!A133</f>
        <v>g</v>
      </c>
      <c r="B112" t="str">
        <f>+'Self-Employed 1084 08-15 (SE)'!B133</f>
        <v xml:space="preserve">Amortization/Casualty Loss </v>
      </c>
      <c r="G112" s="421" t="s">
        <v>110</v>
      </c>
      <c r="H112" s="49" t="str">
        <f>+'Self-Employed 1084 08-15 (SE)'!H133</f>
        <v>(+)</v>
      </c>
      <c r="I112" s="56">
        <f>+'Self-Employed 1084 08-15 (SE)'!I133</f>
        <v>0</v>
      </c>
      <c r="J112" s="57">
        <f t="shared" si="20"/>
        <v>0</v>
      </c>
      <c r="K112" s="49" t="str">
        <f>+'Self-Employed 1084 08-15 (SE)'!K133</f>
        <v>(+)</v>
      </c>
      <c r="L112" s="56">
        <f>+'Self-Employed 1084 08-15 (SE)'!L133</f>
        <v>0</v>
      </c>
      <c r="M112" s="57">
        <f t="shared" si="21"/>
        <v>0</v>
      </c>
    </row>
    <row r="113" spans="1:13" x14ac:dyDescent="0.2">
      <c r="A113" s="49" t="str">
        <f>+'Self-Employed 1084 08-15 (SE)'!A134</f>
        <v>h</v>
      </c>
      <c r="B113" t="str">
        <f>+'Self-Employed 1084 08-15 (SE)'!B134</f>
        <v xml:space="preserve">Net Operating Loss and Special Deductions </v>
      </c>
      <c r="G113" s="420" t="s">
        <v>110</v>
      </c>
      <c r="H113" s="49" t="str">
        <f>+'Self-Employed 1084 08-15 (SE)'!H134</f>
        <v>(+)</v>
      </c>
      <c r="I113" s="56">
        <f>+'Self-Employed 1084 08-15 (SE)'!I134</f>
        <v>0</v>
      </c>
      <c r="J113" s="57">
        <f t="shared" si="20"/>
        <v>0</v>
      </c>
      <c r="K113" s="49" t="str">
        <f>+'Self-Employed 1084 08-15 (SE)'!K134</f>
        <v>(+)</v>
      </c>
      <c r="L113" s="56">
        <f>+'Self-Employed 1084 08-15 (SE)'!L134</f>
        <v>0</v>
      </c>
      <c r="M113" s="57">
        <f t="shared" si="21"/>
        <v>0</v>
      </c>
    </row>
    <row r="114" spans="1:13" x14ac:dyDescent="0.2">
      <c r="A114" s="49" t="str">
        <f>+'Self-Employed 1084 08-15 (SE)'!A135</f>
        <v>i</v>
      </c>
      <c r="B114" t="str">
        <f>+'Self-Employed 1084 08-15 (SE)'!B135</f>
        <v xml:space="preserve">Mortgage or Notes Payable in Less than 1 Year </v>
      </c>
      <c r="G114" s="421" t="s">
        <v>173</v>
      </c>
      <c r="H114" s="49" t="str">
        <f>+'Self-Employed 1084 08-15 (SE)'!H135</f>
        <v>(-)</v>
      </c>
      <c r="I114" s="56">
        <f>+'Self-Employed 1084 08-15 (SE)'!I135</f>
        <v>0</v>
      </c>
      <c r="J114" s="58">
        <f t="shared" ref="J114:J115" si="22">+I114*-1</f>
        <v>0</v>
      </c>
      <c r="K114" s="49" t="str">
        <f>+'Self-Employed 1084 08-15 (SE)'!K135</f>
        <v>(-)</v>
      </c>
      <c r="L114" s="56">
        <f>+'Self-Employed 1084 08-15 (SE)'!L135</f>
        <v>0</v>
      </c>
      <c r="M114" s="58">
        <f t="shared" ref="M114:M115" si="23">+L114*-1</f>
        <v>0</v>
      </c>
    </row>
    <row r="115" spans="1:13" x14ac:dyDescent="0.2">
      <c r="A115" s="49" t="str">
        <f>+'Self-Employed 1084 08-15 (SE)'!A136</f>
        <v>j</v>
      </c>
      <c r="B115" t="str">
        <f>+'Self-Employed 1084 08-15 (SE)'!B136</f>
        <v>Non-deductible Travel and Entertainment Expenses</v>
      </c>
      <c r="G115" s="421" t="s">
        <v>173</v>
      </c>
      <c r="H115" s="49" t="str">
        <f>+'Self-Employed 1084 08-15 (SE)'!H136</f>
        <v>(-)</v>
      </c>
      <c r="I115" s="56">
        <f>+'Self-Employed 1084 08-15 (SE)'!I136</f>
        <v>0</v>
      </c>
      <c r="J115" s="58">
        <f t="shared" si="22"/>
        <v>0</v>
      </c>
      <c r="K115" s="49" t="str">
        <f>+'Self-Employed 1084 08-15 (SE)'!K136</f>
        <v>(-)</v>
      </c>
      <c r="L115" s="56">
        <f>+'Self-Employed 1084 08-15 (SE)'!L136</f>
        <v>0</v>
      </c>
      <c r="M115" s="58">
        <f t="shared" si="23"/>
        <v>0</v>
      </c>
    </row>
    <row r="116" spans="1:13" x14ac:dyDescent="0.2">
      <c r="A116" s="49" t="str">
        <f>+'Self-Employed 1084 08-15 (SE)'!A137</f>
        <v>k</v>
      </c>
      <c r="B116" t="str">
        <f>+'Self-Employed 1084 08-15 (SE)'!B137</f>
        <v>Subtotal</v>
      </c>
      <c r="J116" s="62">
        <f>SUM(J106:J115)</f>
        <v>0</v>
      </c>
      <c r="M116" s="62">
        <f>SUM(M106:M115)</f>
        <v>0</v>
      </c>
    </row>
    <row r="117" spans="1:13" x14ac:dyDescent="0.2">
      <c r="A117" s="49" t="str">
        <f>+'Self-Employed 1084 08-15 (SE)'!A138</f>
        <v>l</v>
      </c>
      <c r="B117" t="str">
        <f>+'Self-Employed 1084 08-15 (SE)'!B138</f>
        <v xml:space="preserve">Less: Dividends Paid to Borrower </v>
      </c>
      <c r="G117" s="420" t="s">
        <v>173</v>
      </c>
      <c r="H117" s="49" t="str">
        <f>+'Self-Employed 1084 08-15 (SE)'!H138</f>
        <v>(-)</v>
      </c>
      <c r="I117" s="56">
        <f>+'Self-Employed 1084 08-15 (SE)'!I138</f>
        <v>0</v>
      </c>
      <c r="J117" s="58">
        <f>+I117*-1</f>
        <v>0</v>
      </c>
      <c r="K117" s="49" t="str">
        <f>+'Self-Employed 1084 08-15 (SE)'!K138</f>
        <v>(-)</v>
      </c>
      <c r="L117" s="56">
        <f>+'Self-Employed 1084 08-15 (SE)'!L138</f>
        <v>0</v>
      </c>
      <c r="M117" s="58">
        <f>+L117*-1</f>
        <v>0</v>
      </c>
    </row>
    <row r="118" spans="1:13" x14ac:dyDescent="0.2">
      <c r="J118" s="56"/>
      <c r="L118" s="56"/>
      <c r="M118" s="56"/>
    </row>
    <row r="119" spans="1:13" x14ac:dyDescent="0.2">
      <c r="J119" s="56"/>
      <c r="L119" s="56"/>
      <c r="M119" s="56"/>
    </row>
    <row r="120" spans="1:13" x14ac:dyDescent="0.2">
      <c r="A120" t="str">
        <f>+'Self-Employed 1084 08-15 (SE)'!A141</f>
        <v>Total Regular Corporation Income</v>
      </c>
      <c r="J120" s="648">
        <f>+J116+J117</f>
        <v>0</v>
      </c>
      <c r="L120" s="56"/>
      <c r="M120" s="648">
        <f>+M116+M117</f>
        <v>0</v>
      </c>
    </row>
    <row r="121" spans="1:13" x14ac:dyDescent="0.2">
      <c r="J121" s="56"/>
      <c r="L121" s="56"/>
      <c r="M121" s="56"/>
    </row>
    <row r="122" spans="1:13" x14ac:dyDescent="0.2">
      <c r="J122" s="56"/>
      <c r="L122" s="56"/>
      <c r="M122" s="56"/>
    </row>
    <row r="123" spans="1:13" x14ac:dyDescent="0.2">
      <c r="J123" s="56"/>
      <c r="M123" s="56"/>
    </row>
    <row r="126" spans="1:13" x14ac:dyDescent="0.2">
      <c r="G126" s="48" t="str">
        <f>+'Self-Employed 1084 08-15 (SE)'!A145</f>
        <v xml:space="preserve">Total Form 1040 </v>
      </c>
      <c r="J126" s="649">
        <f>+J45</f>
        <v>0</v>
      </c>
      <c r="M126" s="649">
        <f>+M45</f>
        <v>0</v>
      </c>
    </row>
    <row r="127" spans="1:13" x14ac:dyDescent="0.2">
      <c r="G127" s="48" t="str">
        <f>+'Self-Employed 1084 08-15 (SE)'!A146</f>
        <v>Total Partnership Income</v>
      </c>
      <c r="J127" s="649">
        <f>+J76</f>
        <v>0</v>
      </c>
      <c r="M127" s="649">
        <f>+M76</f>
        <v>0</v>
      </c>
    </row>
    <row r="128" spans="1:13" x14ac:dyDescent="0.2">
      <c r="G128" s="48" t="str">
        <f>+'Self-Employed 1084 08-15 (SE)'!A147</f>
        <v>Total S-Corp Income</v>
      </c>
      <c r="J128" s="649">
        <f>+J98</f>
        <v>0</v>
      </c>
      <c r="M128" s="649">
        <f>+M98</f>
        <v>0</v>
      </c>
    </row>
    <row r="129" spans="7:13" x14ac:dyDescent="0.2">
      <c r="G129" s="48" t="str">
        <f>+'Self-Employed 1084 08-15 (SE)'!A148</f>
        <v>Total Regular Corporation Income</v>
      </c>
      <c r="J129" s="649">
        <f>+J120</f>
        <v>0</v>
      </c>
      <c r="M129" s="649">
        <f>+M120</f>
        <v>0</v>
      </c>
    </row>
    <row r="130" spans="7:13" x14ac:dyDescent="0.2">
      <c r="M130" s="49"/>
    </row>
    <row r="131" spans="7:13" x14ac:dyDescent="0.2">
      <c r="G131" s="48" t="str">
        <f>+'Self-Employed 1084 08-15 (SE)'!A151</f>
        <v>Grand Total</v>
      </c>
      <c r="J131" s="649">
        <f>SUM(J126:J129)</f>
        <v>0</v>
      </c>
      <c r="M131" s="649">
        <f>SUM(M126:M129)</f>
        <v>0</v>
      </c>
    </row>
  </sheetData>
  <sheetProtection password="D65B"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39997558519241921"/>
  </sheetPr>
  <dimension ref="A1:N169"/>
  <sheetViews>
    <sheetView view="pageBreakPreview" zoomScaleNormal="100" zoomScaleSheetLayoutView="100" workbookViewId="0">
      <selection sqref="A1:M1"/>
    </sheetView>
  </sheetViews>
  <sheetFormatPr defaultColWidth="9.140625" defaultRowHeight="12.75" x14ac:dyDescent="0.2"/>
  <cols>
    <col min="1" max="1" width="3.42578125" style="53" customWidth="1"/>
    <col min="2" max="2" width="18.85546875" style="53" customWidth="1"/>
    <col min="3" max="3" width="3.28515625" style="53" customWidth="1"/>
    <col min="4" max="4" width="15.140625" style="53" customWidth="1"/>
    <col min="5" max="5" width="3.7109375" style="53" customWidth="1"/>
    <col min="6" max="6" width="12" style="53" customWidth="1"/>
    <col min="7" max="7" width="3.28515625" style="53" customWidth="1"/>
    <col min="8" max="8" width="4.7109375" style="53" customWidth="1"/>
    <col min="9" max="9" width="15" style="53" customWidth="1"/>
    <col min="10" max="10" width="6.42578125" style="53" customWidth="1"/>
    <col min="11" max="11" width="4.140625" style="53" customWidth="1"/>
    <col min="12" max="12" width="14.5703125" style="53" customWidth="1"/>
    <col min="13" max="13" width="9.85546875" style="53" customWidth="1"/>
    <col min="14" max="16384" width="9.140625" style="53"/>
  </cols>
  <sheetData>
    <row r="1" spans="1:13" ht="26.25" x14ac:dyDescent="0.4">
      <c r="A1" s="1509" t="s">
        <v>1216</v>
      </c>
      <c r="B1" s="1509"/>
      <c r="C1" s="1509"/>
      <c r="D1" s="1509"/>
      <c r="E1" s="1509"/>
      <c r="F1" s="1509"/>
      <c r="G1" s="1509"/>
      <c r="H1" s="1509"/>
      <c r="I1" s="1509"/>
      <c r="J1" s="1509"/>
      <c r="K1" s="1509"/>
      <c r="L1" s="1509"/>
      <c r="M1" s="1509"/>
    </row>
    <row r="2" spans="1:13" x14ac:dyDescent="0.2">
      <c r="A2" s="51"/>
      <c r="B2" s="51"/>
      <c r="C2" s="51"/>
      <c r="D2" s="51"/>
      <c r="E2" s="51"/>
      <c r="F2" s="51"/>
      <c r="G2" s="51"/>
      <c r="H2" s="52" t="s">
        <v>124</v>
      </c>
      <c r="I2" s="51"/>
      <c r="J2" s="51"/>
      <c r="K2" s="51"/>
      <c r="L2" s="51"/>
      <c r="M2" s="51"/>
    </row>
    <row r="3" spans="1:13" x14ac:dyDescent="0.2">
      <c r="A3" s="51"/>
      <c r="B3" s="51"/>
      <c r="C3" s="51"/>
      <c r="D3" s="51"/>
      <c r="F3" s="51"/>
      <c r="G3" s="51"/>
      <c r="H3" s="52" t="s">
        <v>125</v>
      </c>
      <c r="I3" s="51"/>
      <c r="J3" s="51"/>
      <c r="K3" s="51"/>
      <c r="L3" s="51"/>
      <c r="M3" s="51"/>
    </row>
    <row r="4" spans="1:13" x14ac:dyDescent="0.2">
      <c r="A4" s="51"/>
      <c r="B4" s="51"/>
      <c r="C4" s="51"/>
      <c r="D4" s="51"/>
      <c r="E4" s="51"/>
      <c r="F4" s="51"/>
      <c r="G4" s="51"/>
      <c r="H4" s="52"/>
      <c r="I4" s="51"/>
      <c r="J4" s="51"/>
      <c r="K4" s="51"/>
      <c r="L4" s="51"/>
      <c r="M4" s="51"/>
    </row>
    <row r="5" spans="1:13" x14ac:dyDescent="0.2">
      <c r="A5" s="51"/>
      <c r="B5" s="51"/>
      <c r="C5" s="51"/>
      <c r="D5" s="51"/>
      <c r="E5" s="51"/>
      <c r="F5" s="51"/>
      <c r="G5" s="51"/>
      <c r="H5" s="51"/>
      <c r="I5" s="51"/>
      <c r="J5" s="51"/>
      <c r="K5" s="51"/>
      <c r="L5" s="51"/>
      <c r="M5" s="51"/>
    </row>
    <row r="6" spans="1:13" ht="18.75" x14ac:dyDescent="0.3">
      <c r="A6" s="54" t="s">
        <v>126</v>
      </c>
      <c r="B6" s="51"/>
      <c r="C6" s="51"/>
      <c r="D6" s="51"/>
      <c r="E6" s="51"/>
      <c r="F6" s="51"/>
      <c r="G6" s="51"/>
      <c r="H6" s="51"/>
      <c r="I6" s="51"/>
      <c r="J6" s="51"/>
      <c r="K6" s="51"/>
      <c r="L6" s="51"/>
      <c r="M6" s="55" t="s">
        <v>1094</v>
      </c>
    </row>
    <row r="7" spans="1:13" ht="15.75" x14ac:dyDescent="0.2">
      <c r="A7" s="1510" t="s">
        <v>290</v>
      </c>
      <c r="B7" s="1511"/>
      <c r="C7" s="1511"/>
      <c r="D7" s="1511"/>
      <c r="E7" s="1511"/>
      <c r="F7" s="1511"/>
      <c r="G7" s="1511"/>
      <c r="H7" s="1511"/>
      <c r="I7" s="1511"/>
      <c r="J7" s="1511"/>
      <c r="K7" s="1511"/>
      <c r="L7" s="1511"/>
      <c r="M7" s="1512"/>
    </row>
    <row r="8" spans="1:13" ht="10.5" customHeight="1" x14ac:dyDescent="0.2">
      <c r="A8" s="467"/>
      <c r="B8" s="467"/>
      <c r="C8" s="467"/>
      <c r="D8" s="467"/>
      <c r="E8" s="467"/>
      <c r="F8" s="467"/>
      <c r="G8" s="467"/>
      <c r="H8" s="467"/>
      <c r="I8" s="467"/>
      <c r="J8" s="467"/>
      <c r="K8" s="467"/>
      <c r="L8" s="467"/>
      <c r="M8" s="467"/>
    </row>
    <row r="9" spans="1:13" ht="35.25" customHeight="1" x14ac:dyDescent="0.2">
      <c r="A9" s="1521" t="s">
        <v>1095</v>
      </c>
      <c r="B9" s="1521"/>
      <c r="C9" s="1521"/>
      <c r="D9" s="1521"/>
      <c r="E9" s="1521"/>
      <c r="F9" s="1521"/>
      <c r="G9" s="1521"/>
      <c r="H9" s="1521"/>
      <c r="I9" s="1521"/>
      <c r="J9" s="1521"/>
      <c r="K9" s="1521"/>
      <c r="L9" s="1521"/>
      <c r="M9" s="1521"/>
    </row>
    <row r="10" spans="1:13" ht="15.75" x14ac:dyDescent="0.2">
      <c r="A10" s="468"/>
      <c r="B10" s="467"/>
      <c r="C10" s="467"/>
      <c r="D10" s="467"/>
      <c r="E10" s="467"/>
      <c r="F10" s="467"/>
      <c r="G10" s="467"/>
      <c r="H10" s="467"/>
      <c r="I10" s="467"/>
      <c r="J10" s="467"/>
      <c r="K10" s="467"/>
      <c r="L10" s="467"/>
      <c r="M10" s="467"/>
    </row>
    <row r="11" spans="1:13" x14ac:dyDescent="0.2">
      <c r="A11" s="51"/>
      <c r="B11" s="355" t="s">
        <v>127</v>
      </c>
      <c r="C11" s="1513"/>
      <c r="D11" s="1513"/>
      <c r="E11" s="51"/>
      <c r="F11" s="355" t="s">
        <v>128</v>
      </c>
      <c r="G11" s="1513"/>
      <c r="H11" s="1513"/>
      <c r="I11" s="1513"/>
      <c r="J11" s="1513"/>
      <c r="K11" s="1513"/>
      <c r="L11" s="1513"/>
      <c r="M11" s="1513"/>
    </row>
    <row r="12" spans="1:13" ht="5.25" customHeight="1" x14ac:dyDescent="0.2">
      <c r="A12" s="51"/>
      <c r="B12" s="51"/>
      <c r="C12" s="51"/>
      <c r="D12" s="51"/>
      <c r="E12" s="51"/>
      <c r="F12" s="51"/>
      <c r="G12" s="51"/>
      <c r="H12" s="51"/>
      <c r="I12" s="51"/>
      <c r="J12" s="51"/>
      <c r="K12" s="51"/>
      <c r="L12" s="51"/>
      <c r="M12" s="51"/>
    </row>
    <row r="13" spans="1:13" x14ac:dyDescent="0.2">
      <c r="A13" s="51" t="s">
        <v>696</v>
      </c>
      <c r="B13" s="51"/>
      <c r="C13" s="51"/>
      <c r="D13" s="51"/>
      <c r="E13" s="51"/>
      <c r="F13" s="51"/>
      <c r="G13" s="51"/>
      <c r="H13" s="51"/>
      <c r="I13" s="51"/>
      <c r="J13" s="51"/>
      <c r="K13" s="51"/>
      <c r="L13" s="51"/>
      <c r="M13" s="51"/>
    </row>
    <row r="14" spans="1:13" ht="7.5" customHeight="1" x14ac:dyDescent="0.2">
      <c r="A14" s="51"/>
      <c r="B14" s="51"/>
      <c r="C14" s="51"/>
      <c r="D14" s="51"/>
      <c r="E14" s="51"/>
      <c r="F14" s="51"/>
      <c r="G14" s="51"/>
      <c r="H14" s="51"/>
      <c r="I14" s="51"/>
      <c r="J14" s="51"/>
      <c r="K14" s="51"/>
      <c r="L14" s="51"/>
      <c r="M14" s="51"/>
    </row>
    <row r="15" spans="1:13" s="450" customFormat="1" ht="12" customHeight="1" x14ac:dyDescent="0.2">
      <c r="A15" s="449"/>
      <c r="B15" s="1519" t="s">
        <v>697</v>
      </c>
      <c r="C15" s="449"/>
      <c r="D15" s="1520" t="s">
        <v>698</v>
      </c>
      <c r="E15" s="51"/>
      <c r="F15" s="51"/>
      <c r="G15" s="449"/>
      <c r="H15" s="1520" t="s">
        <v>699</v>
      </c>
      <c r="I15" s="1520"/>
      <c r="J15" s="362"/>
      <c r="K15" s="449"/>
      <c r="L15" s="450" t="s">
        <v>700</v>
      </c>
    </row>
    <row r="16" spans="1:13" s="450" customFormat="1" ht="25.5" customHeight="1" x14ac:dyDescent="0.2">
      <c r="A16" s="362"/>
      <c r="B16" s="1519"/>
      <c r="C16" s="362"/>
      <c r="D16" s="1520"/>
      <c r="E16" s="51"/>
      <c r="F16" s="51"/>
      <c r="G16" s="362"/>
      <c r="H16" s="1520"/>
      <c r="I16" s="1520"/>
      <c r="J16" s="362"/>
      <c r="K16" s="362"/>
      <c r="L16" s="362"/>
      <c r="M16" s="362"/>
    </row>
    <row r="17" spans="1:14" s="450" customFormat="1" ht="7.5" customHeight="1" x14ac:dyDescent="0.2">
      <c r="A17" s="362"/>
      <c r="B17" s="362"/>
      <c r="C17" s="362"/>
      <c r="D17" s="362"/>
      <c r="E17" s="362"/>
      <c r="F17" s="362"/>
      <c r="G17" s="362"/>
      <c r="H17" s="362"/>
      <c r="I17" s="362"/>
      <c r="J17" s="362"/>
      <c r="K17" s="362"/>
      <c r="L17" s="362"/>
      <c r="M17" s="362"/>
    </row>
    <row r="18" spans="1:14" s="450" customFormat="1" ht="12" x14ac:dyDescent="0.2">
      <c r="A18" s="449"/>
      <c r="B18" s="1519" t="s">
        <v>701</v>
      </c>
      <c r="C18" s="1519"/>
      <c r="D18" s="1519"/>
      <c r="E18" s="1519"/>
      <c r="F18" s="1519"/>
      <c r="G18" s="1519"/>
      <c r="H18" s="1519"/>
      <c r="I18" s="1519"/>
      <c r="J18" s="1519"/>
      <c r="K18" s="1519"/>
      <c r="L18" s="1519"/>
      <c r="M18" s="1519"/>
    </row>
    <row r="19" spans="1:14" s="450" customFormat="1" ht="12" x14ac:dyDescent="0.2">
      <c r="A19" s="362"/>
      <c r="B19" s="1519"/>
      <c r="C19" s="1519"/>
      <c r="D19" s="1519"/>
      <c r="E19" s="1519"/>
      <c r="F19" s="1519"/>
      <c r="G19" s="1519"/>
      <c r="H19" s="1519"/>
      <c r="I19" s="1519"/>
      <c r="J19" s="1519"/>
      <c r="K19" s="1519"/>
      <c r="L19" s="1519"/>
      <c r="M19" s="1519"/>
    </row>
    <row r="20" spans="1:14" x14ac:dyDescent="0.2">
      <c r="A20" s="51"/>
      <c r="B20" s="51"/>
      <c r="C20" s="51"/>
      <c r="D20" s="51"/>
      <c r="E20" s="51"/>
      <c r="F20" s="51"/>
      <c r="G20" s="51"/>
      <c r="H20" s="51"/>
      <c r="I20" s="51"/>
      <c r="J20" s="51"/>
      <c r="K20" s="51"/>
      <c r="L20" s="51"/>
      <c r="M20" s="51"/>
    </row>
    <row r="21" spans="1:14" x14ac:dyDescent="0.2">
      <c r="A21" s="51"/>
      <c r="B21" s="51"/>
      <c r="C21" s="51"/>
      <c r="D21" s="51"/>
      <c r="E21" s="51"/>
      <c r="F21" s="355"/>
      <c r="G21" s="51"/>
      <c r="H21" s="356" t="s">
        <v>129</v>
      </c>
      <c r="I21" s="418" t="s">
        <v>130</v>
      </c>
      <c r="J21" s="51"/>
      <c r="K21" s="356" t="s">
        <v>129</v>
      </c>
      <c r="L21" s="357" t="str">
        <f>IF(I21="starting year", " ", I21-1)</f>
        <v xml:space="preserve"> </v>
      </c>
    </row>
    <row r="22" spans="1:14" x14ac:dyDescent="0.2">
      <c r="A22" s="181" t="s">
        <v>131</v>
      </c>
      <c r="B22" s="51"/>
      <c r="C22" s="51"/>
      <c r="D22" s="51"/>
      <c r="E22" s="51"/>
      <c r="F22" s="51"/>
      <c r="G22" s="51"/>
      <c r="H22" s="51"/>
      <c r="I22" s="51"/>
      <c r="J22" s="51"/>
      <c r="K22" s="51"/>
      <c r="L22" s="51"/>
      <c r="M22" s="51"/>
    </row>
    <row r="23" spans="1:14" x14ac:dyDescent="0.2">
      <c r="A23" s="51">
        <v>1</v>
      </c>
      <c r="B23" s="51" t="s">
        <v>17</v>
      </c>
      <c r="C23" s="51"/>
      <c r="D23" s="51"/>
      <c r="E23" s="51"/>
      <c r="F23" s="51"/>
      <c r="G23" s="51"/>
      <c r="H23" s="415" t="s">
        <v>124</v>
      </c>
      <c r="I23" s="414"/>
      <c r="J23" s="359">
        <f t="shared" ref="J23:J34" si="0">IF(I23&lt;0, "&lt;Error",1)</f>
        <v>1</v>
      </c>
      <c r="K23" s="415" t="s">
        <v>124</v>
      </c>
      <c r="L23" s="414"/>
      <c r="M23" s="359">
        <f t="shared" ref="M23:M34" si="1">IF(L23&lt;0, "&lt;Error",1)</f>
        <v>1</v>
      </c>
    </row>
    <row r="24" spans="1:14" x14ac:dyDescent="0.2">
      <c r="A24" s="51">
        <v>2</v>
      </c>
      <c r="B24" s="51" t="s">
        <v>702</v>
      </c>
      <c r="C24" s="51"/>
      <c r="D24" s="51"/>
      <c r="E24" s="51"/>
      <c r="F24" s="51"/>
      <c r="G24" s="51"/>
      <c r="H24" s="356" t="s">
        <v>125</v>
      </c>
      <c r="I24" s="414"/>
      <c r="J24" s="359">
        <f t="shared" si="0"/>
        <v>1</v>
      </c>
      <c r="K24" s="356" t="s">
        <v>125</v>
      </c>
      <c r="L24" s="414"/>
      <c r="M24" s="359">
        <f t="shared" si="1"/>
        <v>1</v>
      </c>
    </row>
    <row r="25" spans="1:14" x14ac:dyDescent="0.2">
      <c r="A25" s="51">
        <v>3</v>
      </c>
      <c r="B25" s="51" t="s">
        <v>132</v>
      </c>
      <c r="C25" s="51"/>
      <c r="D25" s="51"/>
      <c r="E25" s="51"/>
      <c r="F25" s="51"/>
      <c r="G25" s="51"/>
      <c r="H25" s="356" t="s">
        <v>124</v>
      </c>
      <c r="I25" s="414"/>
      <c r="J25" s="359">
        <f t="shared" si="0"/>
        <v>1</v>
      </c>
      <c r="K25" s="356" t="s">
        <v>124</v>
      </c>
      <c r="L25" s="414"/>
      <c r="M25" s="359">
        <f t="shared" si="1"/>
        <v>1</v>
      </c>
    </row>
    <row r="26" spans="1:14" x14ac:dyDescent="0.2">
      <c r="A26" s="51">
        <v>4</v>
      </c>
      <c r="B26" s="51" t="s">
        <v>133</v>
      </c>
      <c r="C26" s="51"/>
      <c r="D26" s="51"/>
      <c r="E26" s="51"/>
      <c r="F26" s="51"/>
      <c r="G26" s="51"/>
      <c r="H26" s="356" t="s">
        <v>125</v>
      </c>
      <c r="I26" s="414"/>
      <c r="J26" s="359">
        <f t="shared" si="0"/>
        <v>1</v>
      </c>
      <c r="K26" s="356" t="s">
        <v>125</v>
      </c>
      <c r="L26" s="414"/>
      <c r="M26" s="359">
        <f t="shared" si="1"/>
        <v>1</v>
      </c>
    </row>
    <row r="27" spans="1:14" x14ac:dyDescent="0.2">
      <c r="A27" s="51">
        <v>5</v>
      </c>
      <c r="B27" s="51" t="s">
        <v>134</v>
      </c>
      <c r="C27" s="51"/>
      <c r="D27" s="51"/>
      <c r="E27" s="51"/>
      <c r="F27" s="51"/>
      <c r="G27" s="51"/>
      <c r="H27" s="356" t="s">
        <v>125</v>
      </c>
      <c r="I27" s="414"/>
      <c r="J27" s="359">
        <f t="shared" si="0"/>
        <v>1</v>
      </c>
      <c r="K27" s="356" t="s">
        <v>125</v>
      </c>
      <c r="L27" s="414"/>
      <c r="M27" s="359">
        <f t="shared" si="1"/>
        <v>1</v>
      </c>
    </row>
    <row r="28" spans="1:14" x14ac:dyDescent="0.2">
      <c r="A28" s="51">
        <v>6</v>
      </c>
      <c r="B28" s="51" t="s">
        <v>135</v>
      </c>
      <c r="C28" s="51"/>
      <c r="D28" s="51"/>
      <c r="E28" s="51"/>
      <c r="F28" s="51"/>
      <c r="G28" s="51"/>
      <c r="H28" s="415" t="s">
        <v>124</v>
      </c>
      <c r="I28" s="414"/>
      <c r="J28" s="359">
        <f t="shared" si="0"/>
        <v>1</v>
      </c>
      <c r="K28" s="415" t="s">
        <v>124</v>
      </c>
      <c r="L28" s="414"/>
      <c r="M28" s="359">
        <f t="shared" si="1"/>
        <v>1</v>
      </c>
    </row>
    <row r="29" spans="1:14" x14ac:dyDescent="0.2">
      <c r="A29" s="51">
        <v>7</v>
      </c>
      <c r="B29" s="51" t="s">
        <v>703</v>
      </c>
      <c r="C29" s="51"/>
      <c r="D29" s="51"/>
      <c r="E29" s="51"/>
      <c r="F29" s="51"/>
      <c r="G29" s="51"/>
      <c r="H29" s="356" t="s">
        <v>124</v>
      </c>
      <c r="I29" s="414"/>
      <c r="J29" s="359">
        <f t="shared" si="0"/>
        <v>1</v>
      </c>
      <c r="K29" s="356" t="s">
        <v>124</v>
      </c>
      <c r="L29" s="414"/>
      <c r="M29" s="359">
        <f t="shared" si="1"/>
        <v>1</v>
      </c>
    </row>
    <row r="30" spans="1:14" x14ac:dyDescent="0.2">
      <c r="A30" s="51">
        <v>8</v>
      </c>
      <c r="B30" s="51" t="s">
        <v>136</v>
      </c>
      <c r="C30" s="51"/>
      <c r="D30" s="51"/>
      <c r="E30" s="51"/>
      <c r="F30" s="51"/>
      <c r="G30" s="51"/>
      <c r="H30" s="415" t="s">
        <v>124</v>
      </c>
      <c r="I30" s="414"/>
      <c r="J30" s="359">
        <f t="shared" si="0"/>
        <v>1</v>
      </c>
      <c r="K30" s="415" t="s">
        <v>124</v>
      </c>
      <c r="L30" s="414"/>
      <c r="M30" s="359">
        <f t="shared" si="1"/>
        <v>1</v>
      </c>
    </row>
    <row r="31" spans="1:14" x14ac:dyDescent="0.2">
      <c r="A31" s="51">
        <v>9</v>
      </c>
      <c r="B31" s="51" t="s">
        <v>137</v>
      </c>
      <c r="C31" s="51"/>
      <c r="D31" s="51"/>
      <c r="E31" s="51"/>
      <c r="F31" s="51"/>
      <c r="G31" s="51"/>
      <c r="H31" s="356" t="s">
        <v>125</v>
      </c>
      <c r="I31" s="414"/>
      <c r="J31" s="359">
        <f t="shared" si="0"/>
        <v>1</v>
      </c>
      <c r="K31" s="356" t="s">
        <v>125</v>
      </c>
      <c r="L31" s="414"/>
      <c r="M31" s="359">
        <f t="shared" si="1"/>
        <v>1</v>
      </c>
    </row>
    <row r="32" spans="1:14" x14ac:dyDescent="0.2">
      <c r="A32" s="51">
        <v>10</v>
      </c>
      <c r="B32" s="51" t="s">
        <v>704</v>
      </c>
      <c r="C32" s="51"/>
      <c r="D32" s="51"/>
      <c r="E32" s="51"/>
      <c r="F32" s="51"/>
      <c r="G32" s="51"/>
      <c r="H32" s="356" t="s">
        <v>124</v>
      </c>
      <c r="I32" s="414"/>
      <c r="J32" s="359">
        <f t="shared" si="0"/>
        <v>1</v>
      </c>
      <c r="K32" s="356" t="s">
        <v>124</v>
      </c>
      <c r="L32" s="414"/>
      <c r="M32" s="359">
        <f t="shared" si="1"/>
        <v>1</v>
      </c>
      <c r="N32" s="360"/>
    </row>
    <row r="33" spans="1:13" x14ac:dyDescent="0.2">
      <c r="A33" s="51">
        <v>11</v>
      </c>
      <c r="B33" s="51" t="s">
        <v>138</v>
      </c>
      <c r="C33" s="51"/>
      <c r="D33" s="51"/>
      <c r="E33" s="51"/>
      <c r="F33" s="51"/>
      <c r="G33" s="51"/>
      <c r="H33" s="415" t="s">
        <v>124</v>
      </c>
      <c r="I33" s="414"/>
      <c r="J33" s="359">
        <f t="shared" si="0"/>
        <v>1</v>
      </c>
      <c r="K33" s="415" t="s">
        <v>124</v>
      </c>
      <c r="L33" s="414"/>
      <c r="M33" s="359">
        <f t="shared" si="1"/>
        <v>1</v>
      </c>
    </row>
    <row r="34" spans="1:13" x14ac:dyDescent="0.2">
      <c r="A34" s="51">
        <v>12</v>
      </c>
      <c r="B34" s="51" t="s">
        <v>139</v>
      </c>
      <c r="C34" s="1513"/>
      <c r="D34" s="1513"/>
      <c r="E34" s="1513"/>
      <c r="F34" s="1513"/>
      <c r="G34" s="51"/>
      <c r="H34" s="415" t="s">
        <v>124</v>
      </c>
      <c r="I34" s="414"/>
      <c r="J34" s="359">
        <f t="shared" si="0"/>
        <v>1</v>
      </c>
      <c r="K34" s="415" t="s">
        <v>124</v>
      </c>
      <c r="L34" s="414"/>
      <c r="M34" s="359">
        <f t="shared" si="1"/>
        <v>1</v>
      </c>
    </row>
    <row r="35" spans="1:13" ht="6" customHeight="1" x14ac:dyDescent="0.2">
      <c r="A35" s="51"/>
      <c r="B35" s="51"/>
      <c r="C35" s="51"/>
      <c r="D35" s="51"/>
      <c r="E35" s="51"/>
      <c r="F35" s="51"/>
      <c r="G35" s="51"/>
      <c r="H35" s="51"/>
      <c r="I35" s="51"/>
      <c r="J35" s="51"/>
      <c r="K35" s="51"/>
      <c r="L35" s="51"/>
      <c r="M35" s="51"/>
    </row>
    <row r="36" spans="1:13" x14ac:dyDescent="0.2">
      <c r="A36" s="181" t="s">
        <v>140</v>
      </c>
      <c r="B36" s="51"/>
      <c r="C36" s="51"/>
      <c r="D36" s="51"/>
      <c r="E36" s="51"/>
      <c r="F36" s="51"/>
      <c r="G36" s="51"/>
      <c r="H36" s="51"/>
      <c r="I36" s="51"/>
      <c r="J36" s="51"/>
      <c r="K36" s="51"/>
      <c r="L36" s="51"/>
      <c r="M36" s="51"/>
    </row>
    <row r="37" spans="1:13" x14ac:dyDescent="0.2">
      <c r="A37" s="51">
        <v>13</v>
      </c>
      <c r="B37" s="51" t="s">
        <v>141</v>
      </c>
      <c r="C37" s="51"/>
      <c r="D37" s="51"/>
      <c r="E37" s="51"/>
      <c r="F37" s="51"/>
      <c r="G37" s="51"/>
      <c r="H37" s="356" t="s">
        <v>125</v>
      </c>
      <c r="I37" s="414"/>
      <c r="J37" s="359">
        <f>IF(I37&lt;0, "&lt;Error",1)</f>
        <v>1</v>
      </c>
      <c r="K37" s="356" t="s">
        <v>125</v>
      </c>
      <c r="L37" s="414"/>
      <c r="M37" s="359">
        <f>IF(L37&lt;0, "&lt;Error",1)</f>
        <v>1</v>
      </c>
    </row>
    <row r="38" spans="1:13" x14ac:dyDescent="0.2">
      <c r="A38" s="51">
        <v>14</v>
      </c>
      <c r="B38" s="51" t="s">
        <v>117</v>
      </c>
      <c r="C38" s="51"/>
      <c r="D38" s="51"/>
      <c r="E38" s="51"/>
      <c r="F38" s="51"/>
      <c r="G38" s="51"/>
      <c r="H38" s="361" t="s">
        <v>124</v>
      </c>
      <c r="I38" s="414"/>
      <c r="J38" s="359">
        <f>IF(I38&lt;0, "&lt;Error",1)</f>
        <v>1</v>
      </c>
      <c r="K38" s="361" t="s">
        <v>124</v>
      </c>
      <c r="L38" s="414"/>
      <c r="M38" s="359">
        <f>IF(L38&lt;0, "&lt;Error",1)</f>
        <v>1</v>
      </c>
    </row>
    <row r="39" spans="1:13" ht="6" customHeight="1" x14ac:dyDescent="0.2">
      <c r="A39" s="51"/>
      <c r="B39" s="51"/>
      <c r="C39" s="51"/>
      <c r="D39" s="51"/>
      <c r="E39" s="51"/>
      <c r="F39" s="51"/>
      <c r="G39" s="51"/>
      <c r="H39" s="51"/>
      <c r="I39" s="51"/>
      <c r="J39" s="51"/>
      <c r="K39" s="51"/>
      <c r="L39" s="51"/>
      <c r="M39" s="51"/>
    </row>
    <row r="40" spans="1:13" x14ac:dyDescent="0.2">
      <c r="A40" s="181" t="s">
        <v>705</v>
      </c>
      <c r="B40" s="51"/>
      <c r="C40" s="51"/>
      <c r="D40" s="51"/>
      <c r="E40" s="51"/>
      <c r="F40" s="51"/>
      <c r="G40" s="51"/>
      <c r="H40" s="51"/>
      <c r="I40" s="51"/>
      <c r="J40" s="51"/>
      <c r="K40" s="51"/>
      <c r="L40" s="51"/>
      <c r="M40" s="51"/>
    </row>
    <row r="41" spans="1:13" x14ac:dyDescent="0.2">
      <c r="A41" s="51">
        <v>15</v>
      </c>
      <c r="B41" s="51" t="s">
        <v>142</v>
      </c>
      <c r="C41" s="51"/>
      <c r="D41" s="51"/>
      <c r="E41" s="51"/>
      <c r="F41" s="51"/>
      <c r="G41" s="51"/>
      <c r="H41" s="356" t="s">
        <v>125</v>
      </c>
      <c r="I41" s="414"/>
      <c r="J41" s="359">
        <f>IF(I41&lt;0, "&lt;Error",1)</f>
        <v>1</v>
      </c>
      <c r="K41" s="356" t="s">
        <v>125</v>
      </c>
      <c r="L41" s="414"/>
      <c r="M41" s="359">
        <f>IF(L41&lt;0, "&lt;Error",1)</f>
        <v>1</v>
      </c>
    </row>
    <row r="42" spans="1:13" x14ac:dyDescent="0.2">
      <c r="A42" s="51">
        <v>16</v>
      </c>
      <c r="B42" s="51" t="s">
        <v>143</v>
      </c>
      <c r="C42" s="51"/>
      <c r="D42" s="51"/>
      <c r="E42" s="51"/>
      <c r="F42" s="51"/>
      <c r="G42" s="51"/>
      <c r="H42" s="361" t="s">
        <v>125</v>
      </c>
      <c r="I42" s="414"/>
      <c r="J42" s="359">
        <f>IF(I42&lt;0, "&lt;Error",1)</f>
        <v>1</v>
      </c>
      <c r="K42" s="361" t="s">
        <v>125</v>
      </c>
      <c r="L42" s="414"/>
      <c r="M42" s="359">
        <f>IF(L42&lt;0, "&lt;Error",1)</f>
        <v>1</v>
      </c>
    </row>
    <row r="43" spans="1:13" ht="6.75" customHeight="1" x14ac:dyDescent="0.2">
      <c r="A43" s="51"/>
      <c r="B43" s="51"/>
      <c r="C43" s="51"/>
      <c r="D43" s="51"/>
      <c r="E43" s="51"/>
      <c r="F43" s="51"/>
      <c r="G43" s="51"/>
      <c r="H43" s="51"/>
      <c r="I43" s="51"/>
      <c r="J43" s="51"/>
      <c r="K43" s="51"/>
      <c r="L43" s="51"/>
      <c r="M43" s="51"/>
    </row>
    <row r="44" spans="1:13" x14ac:dyDescent="0.2">
      <c r="A44" s="181" t="s">
        <v>706</v>
      </c>
      <c r="B44" s="51"/>
      <c r="C44" s="51"/>
      <c r="D44" s="51"/>
      <c r="E44" s="51"/>
      <c r="F44" s="51"/>
      <c r="G44" s="51"/>
      <c r="H44" s="51"/>
      <c r="I44" s="51"/>
      <c r="J44" s="51"/>
      <c r="K44" s="51"/>
      <c r="L44" s="51"/>
      <c r="M44" s="51"/>
    </row>
    <row r="45" spans="1:13" x14ac:dyDescent="0.2">
      <c r="A45" s="51">
        <v>17</v>
      </c>
      <c r="B45" s="51" t="s">
        <v>144</v>
      </c>
      <c r="C45" s="51"/>
      <c r="D45" s="51"/>
      <c r="E45" s="51"/>
      <c r="F45" s="51"/>
      <c r="G45" s="51"/>
      <c r="H45" s="415" t="s">
        <v>124</v>
      </c>
      <c r="I45" s="414"/>
      <c r="J45" s="359">
        <f t="shared" ref="J45:J50" si="2">IF(I45&lt;0, "&lt;Error",1)</f>
        <v>1</v>
      </c>
      <c r="K45" s="415" t="s">
        <v>124</v>
      </c>
      <c r="L45" s="414"/>
      <c r="M45" s="359">
        <f t="shared" ref="M45:M50" si="3">IF(L45&lt;0, "&lt;Error",1)</f>
        <v>1</v>
      </c>
    </row>
    <row r="46" spans="1:13" x14ac:dyDescent="0.2">
      <c r="A46" s="51">
        <v>18</v>
      </c>
      <c r="B46" s="51" t="s">
        <v>145</v>
      </c>
      <c r="C46" s="51"/>
      <c r="D46" s="51"/>
      <c r="E46" s="51"/>
      <c r="F46" s="51"/>
      <c r="G46" s="51"/>
      <c r="H46" s="361" t="s">
        <v>124</v>
      </c>
      <c r="I46" s="414"/>
      <c r="J46" s="359">
        <f t="shared" si="2"/>
        <v>1</v>
      </c>
      <c r="K46" s="361" t="s">
        <v>124</v>
      </c>
      <c r="L46" s="414"/>
      <c r="M46" s="359">
        <f t="shared" si="3"/>
        <v>1</v>
      </c>
    </row>
    <row r="47" spans="1:13" x14ac:dyDescent="0.2">
      <c r="A47" s="51">
        <v>19</v>
      </c>
      <c r="B47" s="51" t="s">
        <v>117</v>
      </c>
      <c r="C47" s="51"/>
      <c r="D47" s="51"/>
      <c r="E47" s="51"/>
      <c r="F47" s="51"/>
      <c r="G47" s="51"/>
      <c r="H47" s="361" t="s">
        <v>124</v>
      </c>
      <c r="I47" s="414"/>
      <c r="J47" s="359">
        <f t="shared" si="2"/>
        <v>1</v>
      </c>
      <c r="K47" s="361" t="s">
        <v>124</v>
      </c>
      <c r="L47" s="414"/>
      <c r="M47" s="359">
        <f t="shared" si="3"/>
        <v>1</v>
      </c>
    </row>
    <row r="48" spans="1:13" x14ac:dyDescent="0.2">
      <c r="A48" s="51">
        <v>20</v>
      </c>
      <c r="B48" s="51" t="s">
        <v>707</v>
      </c>
      <c r="C48" s="51"/>
      <c r="D48" s="51"/>
      <c r="E48" s="51"/>
      <c r="F48" s="51"/>
      <c r="G48" s="51"/>
      <c r="H48" s="361" t="s">
        <v>125</v>
      </c>
      <c r="I48" s="414"/>
      <c r="J48" s="359">
        <f t="shared" si="2"/>
        <v>1</v>
      </c>
      <c r="K48" s="361" t="s">
        <v>125</v>
      </c>
      <c r="L48" s="414"/>
      <c r="M48" s="359">
        <f t="shared" si="3"/>
        <v>1</v>
      </c>
    </row>
    <row r="49" spans="1:13" x14ac:dyDescent="0.2">
      <c r="A49" s="51">
        <v>21</v>
      </c>
      <c r="B49" s="51" t="s">
        <v>146</v>
      </c>
      <c r="C49" s="51"/>
      <c r="D49" s="51"/>
      <c r="E49" s="51"/>
      <c r="F49" s="51"/>
      <c r="G49" s="51"/>
      <c r="H49" s="361" t="s">
        <v>124</v>
      </c>
      <c r="I49" s="414"/>
      <c r="J49" s="359">
        <f t="shared" si="2"/>
        <v>1</v>
      </c>
      <c r="K49" s="361" t="s">
        <v>124</v>
      </c>
      <c r="L49" s="414"/>
      <c r="M49" s="359">
        <f t="shared" si="3"/>
        <v>1</v>
      </c>
    </row>
    <row r="50" spans="1:13" x14ac:dyDescent="0.2">
      <c r="A50" s="51">
        <v>22</v>
      </c>
      <c r="B50" s="51" t="s">
        <v>147</v>
      </c>
      <c r="C50" s="51"/>
      <c r="D50" s="51"/>
      <c r="E50" s="51"/>
      <c r="F50" s="51"/>
      <c r="G50" s="51"/>
      <c r="H50" s="361" t="s">
        <v>124</v>
      </c>
      <c r="I50" s="414"/>
      <c r="J50" s="359">
        <f t="shared" si="2"/>
        <v>1</v>
      </c>
      <c r="K50" s="361" t="s">
        <v>124</v>
      </c>
      <c r="L50" s="414"/>
      <c r="M50" s="359">
        <f t="shared" si="3"/>
        <v>1</v>
      </c>
    </row>
    <row r="51" spans="1:13" ht="7.5" customHeight="1" x14ac:dyDescent="0.2">
      <c r="A51" s="51"/>
      <c r="B51" s="51"/>
      <c r="C51" s="51"/>
      <c r="D51" s="51"/>
      <c r="E51" s="51"/>
      <c r="F51" s="51"/>
      <c r="G51" s="51"/>
      <c r="H51" s="51"/>
      <c r="I51" s="51"/>
      <c r="J51" s="51"/>
      <c r="K51" s="51"/>
      <c r="L51" s="51"/>
      <c r="M51" s="51"/>
    </row>
    <row r="52" spans="1:13" x14ac:dyDescent="0.2">
      <c r="A52" s="181" t="s">
        <v>708</v>
      </c>
      <c r="B52" s="51"/>
      <c r="C52" s="51"/>
      <c r="D52" s="51"/>
      <c r="E52" s="51"/>
      <c r="F52" s="51"/>
      <c r="G52" s="51"/>
      <c r="H52" s="51"/>
      <c r="I52" s="51"/>
      <c r="J52" s="51"/>
      <c r="K52" s="51"/>
      <c r="L52" s="51"/>
      <c r="M52" s="51"/>
    </row>
    <row r="53" spans="1:13" x14ac:dyDescent="0.2">
      <c r="A53" s="51">
        <v>23</v>
      </c>
      <c r="B53" s="51" t="s">
        <v>709</v>
      </c>
      <c r="C53" s="51"/>
      <c r="D53" s="51"/>
      <c r="E53" s="51"/>
      <c r="F53" s="51"/>
      <c r="G53" s="51"/>
      <c r="H53" s="415" t="s">
        <v>124</v>
      </c>
      <c r="I53" s="414"/>
      <c r="J53" s="359">
        <f>IF(I53&lt;0, "&lt;Error",1)</f>
        <v>1</v>
      </c>
      <c r="K53" s="415" t="s">
        <v>124</v>
      </c>
      <c r="L53" s="414"/>
      <c r="M53" s="359">
        <f>IF(L53&lt;0, "&lt;Error",1)</f>
        <v>1</v>
      </c>
    </row>
    <row r="54" spans="1:13" ht="6" customHeight="1" x14ac:dyDescent="0.2">
      <c r="A54" s="51"/>
      <c r="B54" s="51"/>
      <c r="C54" s="51"/>
      <c r="D54" s="51"/>
      <c r="E54" s="51"/>
      <c r="F54" s="51"/>
      <c r="G54" s="51"/>
      <c r="H54" s="51"/>
      <c r="I54" s="51"/>
      <c r="J54" s="51"/>
      <c r="K54" s="51"/>
      <c r="L54" s="51"/>
      <c r="M54" s="51"/>
    </row>
    <row r="55" spans="1:13" x14ac:dyDescent="0.2">
      <c r="A55" s="181" t="s">
        <v>148</v>
      </c>
      <c r="B55" s="51"/>
      <c r="C55" s="51"/>
      <c r="D55" s="51"/>
      <c r="E55" s="51"/>
      <c r="F55" s="51"/>
      <c r="G55" s="51"/>
      <c r="H55" s="51"/>
      <c r="I55" s="51"/>
      <c r="J55" s="51"/>
      <c r="K55" s="51"/>
      <c r="L55" s="51"/>
      <c r="M55" s="51"/>
    </row>
    <row r="56" spans="1:13" x14ac:dyDescent="0.2">
      <c r="A56" s="51">
        <v>24</v>
      </c>
      <c r="B56" s="51" t="s">
        <v>709</v>
      </c>
      <c r="C56" s="51"/>
      <c r="D56" s="51"/>
      <c r="E56" s="51"/>
      <c r="F56" s="51"/>
      <c r="G56" s="51"/>
      <c r="H56" s="415" t="s">
        <v>124</v>
      </c>
      <c r="I56" s="414"/>
      <c r="J56" s="359">
        <f>IF(I56&lt;0, "&lt;Error",1)</f>
        <v>1</v>
      </c>
      <c r="K56" s="415" t="s">
        <v>124</v>
      </c>
      <c r="L56" s="414"/>
      <c r="M56" s="359">
        <f>IF(L56&lt;0, "&lt;Error",1)</f>
        <v>1</v>
      </c>
    </row>
    <row r="57" spans="1:13" ht="8.25" customHeight="1" x14ac:dyDescent="0.2">
      <c r="A57" s="51"/>
      <c r="B57" s="51"/>
      <c r="C57" s="51"/>
      <c r="D57" s="51"/>
      <c r="E57" s="51"/>
      <c r="F57" s="51"/>
      <c r="G57" s="51"/>
      <c r="H57" s="51"/>
      <c r="I57" s="51"/>
      <c r="J57" s="51"/>
      <c r="K57" s="51"/>
      <c r="L57" s="51"/>
      <c r="M57" s="51"/>
    </row>
    <row r="58" spans="1:13" x14ac:dyDescent="0.2">
      <c r="A58" s="181" t="s">
        <v>149</v>
      </c>
      <c r="B58" s="51"/>
      <c r="C58" s="51"/>
      <c r="D58" s="51"/>
      <c r="E58" s="51"/>
      <c r="F58" s="51"/>
      <c r="G58" s="51"/>
      <c r="H58" s="51"/>
      <c r="I58" s="51"/>
      <c r="J58" s="51"/>
      <c r="K58" s="51"/>
      <c r="L58" s="51"/>
      <c r="M58" s="51"/>
    </row>
    <row r="59" spans="1:13" x14ac:dyDescent="0.2">
      <c r="A59" s="51">
        <v>25</v>
      </c>
      <c r="B59" s="51" t="s">
        <v>150</v>
      </c>
      <c r="C59" s="51"/>
      <c r="D59" s="51"/>
      <c r="E59" s="51"/>
      <c r="F59" s="51"/>
      <c r="G59" s="51"/>
      <c r="H59" s="356" t="s">
        <v>124</v>
      </c>
      <c r="I59" s="414"/>
      <c r="J59" s="359">
        <f>IF(I59&lt;0, "&lt;Error",1)</f>
        <v>1</v>
      </c>
      <c r="K59" s="356" t="s">
        <v>124</v>
      </c>
      <c r="L59" s="414"/>
      <c r="M59" s="359">
        <f>IF(L59&lt;0, "&lt;Error",1)</f>
        <v>1</v>
      </c>
    </row>
    <row r="60" spans="1:13" ht="8.25" customHeight="1" x14ac:dyDescent="0.2">
      <c r="A60" s="51"/>
      <c r="B60" s="51"/>
      <c r="C60" s="51"/>
      <c r="D60" s="51"/>
      <c r="E60" s="51"/>
      <c r="F60" s="51"/>
      <c r="G60" s="51"/>
      <c r="H60" s="51"/>
      <c r="I60" s="51"/>
      <c r="J60" s="51"/>
      <c r="K60" s="51"/>
      <c r="L60" s="51"/>
      <c r="M60" s="51"/>
    </row>
    <row r="61" spans="1:13" x14ac:dyDescent="0.2">
      <c r="A61" s="181" t="s">
        <v>710</v>
      </c>
      <c r="B61" s="51"/>
      <c r="C61" s="51"/>
      <c r="D61" s="51"/>
      <c r="E61" s="51"/>
      <c r="F61" s="51"/>
      <c r="G61" s="51"/>
      <c r="H61" s="51"/>
      <c r="I61" s="51"/>
      <c r="J61" s="51"/>
      <c r="K61" s="51"/>
      <c r="L61" s="51"/>
      <c r="M61" s="51"/>
    </row>
    <row r="62" spans="1:13" x14ac:dyDescent="0.2">
      <c r="A62" s="51">
        <v>26</v>
      </c>
      <c r="B62" s="51" t="s">
        <v>711</v>
      </c>
      <c r="C62" s="51"/>
      <c r="D62" s="51"/>
      <c r="E62" s="51"/>
      <c r="F62" s="51"/>
      <c r="G62" s="51"/>
      <c r="H62" s="356" t="s">
        <v>124</v>
      </c>
      <c r="I62" s="414"/>
      <c r="J62" s="359">
        <f>IF(I62&lt;0, "&lt;Error",1)</f>
        <v>1</v>
      </c>
      <c r="K62" s="356" t="s">
        <v>124</v>
      </c>
      <c r="L62" s="414"/>
      <c r="M62" s="359">
        <f>IF(L62&lt;0, "&lt;Error",1)</f>
        <v>1</v>
      </c>
    </row>
    <row r="63" spans="1:13" x14ac:dyDescent="0.2">
      <c r="A63" s="51">
        <v>27</v>
      </c>
      <c r="B63" s="51" t="s">
        <v>712</v>
      </c>
      <c r="C63" s="51"/>
      <c r="D63" s="51"/>
      <c r="E63" s="51"/>
      <c r="F63" s="51"/>
      <c r="G63" s="51"/>
      <c r="H63" s="361" t="s">
        <v>125</v>
      </c>
      <c r="I63" s="414"/>
      <c r="J63" s="359">
        <f>IF(I63&lt;0, "&lt;Error",1)</f>
        <v>1</v>
      </c>
      <c r="K63" s="361" t="s">
        <v>125</v>
      </c>
      <c r="L63" s="414"/>
      <c r="M63" s="359">
        <f>IF(L63&lt;0, "&lt;Error",1)</f>
        <v>1</v>
      </c>
    </row>
    <row r="64" spans="1:13" x14ac:dyDescent="0.2">
      <c r="A64" s="51">
        <v>28</v>
      </c>
      <c r="B64" s="51" t="s">
        <v>713</v>
      </c>
      <c r="C64" s="51"/>
      <c r="D64" s="51"/>
      <c r="E64" s="51"/>
      <c r="F64" s="51"/>
      <c r="G64" s="51"/>
      <c r="H64" s="356" t="s">
        <v>124</v>
      </c>
      <c r="I64" s="414"/>
      <c r="J64" s="359">
        <f>IF(I64&lt;0, "&lt;Error",1)</f>
        <v>1</v>
      </c>
      <c r="K64" s="356" t="s">
        <v>124</v>
      </c>
      <c r="L64" s="414"/>
      <c r="M64" s="359">
        <f>IF(L64&lt;0, "&lt;Error",1)</f>
        <v>1</v>
      </c>
    </row>
    <row r="65" spans="1:13" x14ac:dyDescent="0.2">
      <c r="A65" s="51">
        <v>29</v>
      </c>
      <c r="B65" s="51" t="s">
        <v>714</v>
      </c>
      <c r="C65" s="51"/>
      <c r="D65" s="51"/>
      <c r="E65" s="51"/>
      <c r="F65" s="51"/>
      <c r="G65" s="51"/>
      <c r="H65" s="51"/>
      <c r="I65" s="51"/>
      <c r="J65" s="51"/>
      <c r="K65" s="51"/>
      <c r="L65" s="51"/>
      <c r="M65" s="51"/>
    </row>
    <row r="66" spans="1:13" x14ac:dyDescent="0.2">
      <c r="A66" s="51" t="s">
        <v>715</v>
      </c>
      <c r="B66" s="51"/>
      <c r="C66" s="51"/>
      <c r="D66" s="51"/>
      <c r="E66" s="51"/>
      <c r="F66" s="51"/>
      <c r="G66" s="51"/>
      <c r="H66" s="356" t="s">
        <v>124</v>
      </c>
      <c r="I66" s="414"/>
      <c r="J66" s="359">
        <f>IF(I66&lt;0, "&lt;Error",1)</f>
        <v>1</v>
      </c>
      <c r="K66" s="356" t="s">
        <v>124</v>
      </c>
      <c r="L66" s="414"/>
      <c r="M66" s="359">
        <f>IF(L66&lt;0, "&lt;Error",1)</f>
        <v>1</v>
      </c>
    </row>
    <row r="67" spans="1:13" ht="8.25" customHeight="1" x14ac:dyDescent="0.2">
      <c r="A67" s="51"/>
      <c r="B67" s="51"/>
      <c r="C67" s="51"/>
      <c r="D67" s="51"/>
      <c r="E67" s="51"/>
      <c r="F67" s="51"/>
      <c r="G67" s="51"/>
      <c r="H67" s="51"/>
      <c r="I67" s="51"/>
      <c r="J67" s="51"/>
      <c r="K67" s="51"/>
      <c r="L67" s="51"/>
      <c r="M67" s="51"/>
    </row>
    <row r="68" spans="1:13" x14ac:dyDescent="0.2">
      <c r="A68" s="181" t="s">
        <v>716</v>
      </c>
      <c r="B68" s="51"/>
      <c r="C68" s="51"/>
      <c r="D68" s="51"/>
      <c r="E68" s="51"/>
      <c r="F68" s="51"/>
      <c r="G68" s="51"/>
      <c r="H68" s="51"/>
      <c r="I68" s="51"/>
      <c r="J68" s="51"/>
      <c r="K68" s="51"/>
      <c r="L68" s="51"/>
      <c r="M68" s="51"/>
    </row>
    <row r="69" spans="1:13" x14ac:dyDescent="0.2">
      <c r="A69" s="51">
        <v>30</v>
      </c>
      <c r="B69" s="51" t="s">
        <v>717</v>
      </c>
      <c r="C69" s="51"/>
      <c r="D69" s="51"/>
      <c r="E69" s="51"/>
      <c r="F69" s="51"/>
      <c r="G69" s="51"/>
      <c r="H69" s="356" t="s">
        <v>124</v>
      </c>
      <c r="I69" s="414"/>
      <c r="J69" s="359">
        <f>IF(I69&lt;0, "&lt;Error",1)</f>
        <v>1</v>
      </c>
      <c r="K69" s="356" t="s">
        <v>124</v>
      </c>
      <c r="L69" s="414"/>
      <c r="M69" s="359">
        <f>IF(L69&lt;0, "&lt;Error",1)</f>
        <v>1</v>
      </c>
    </row>
    <row r="70" spans="1:13" x14ac:dyDescent="0.2">
      <c r="A70" s="51">
        <v>31</v>
      </c>
      <c r="B70" s="51" t="s">
        <v>151</v>
      </c>
      <c r="C70" s="51"/>
      <c r="D70" s="51"/>
      <c r="E70" s="51"/>
      <c r="F70" s="51"/>
      <c r="G70" s="51"/>
      <c r="H70" s="415" t="s">
        <v>124</v>
      </c>
      <c r="I70" s="414"/>
      <c r="J70" s="359">
        <f>IF(I70&lt;0, "&lt;Error",1)</f>
        <v>1</v>
      </c>
      <c r="K70" s="415" t="s">
        <v>124</v>
      </c>
      <c r="L70" s="414"/>
      <c r="M70" s="359">
        <f>IF(L70&lt;0, "&lt;Error",1)</f>
        <v>1</v>
      </c>
    </row>
    <row r="71" spans="1:13" x14ac:dyDescent="0.2">
      <c r="A71" s="51">
        <v>32</v>
      </c>
      <c r="B71" s="51" t="s">
        <v>152</v>
      </c>
      <c r="C71" s="51"/>
      <c r="D71" s="51"/>
      <c r="E71" s="51"/>
      <c r="F71" s="51"/>
      <c r="G71" s="51"/>
      <c r="H71" s="361" t="s">
        <v>124</v>
      </c>
      <c r="I71" s="414"/>
      <c r="J71" s="359">
        <f>IF(I71&lt;0, "&lt;Error",1)</f>
        <v>1</v>
      </c>
      <c r="K71" s="361" t="s">
        <v>124</v>
      </c>
      <c r="L71" s="414"/>
      <c r="M71" s="359">
        <f>IF(L71&lt;0, "&lt;Error",1)</f>
        <v>1</v>
      </c>
    </row>
    <row r="72" spans="1:13" x14ac:dyDescent="0.2">
      <c r="A72" s="51">
        <v>33</v>
      </c>
      <c r="B72" s="51" t="s">
        <v>153</v>
      </c>
      <c r="C72" s="51"/>
      <c r="D72" s="51"/>
      <c r="E72" s="51"/>
      <c r="F72" s="51"/>
      <c r="G72" s="51"/>
      <c r="H72" s="361" t="s">
        <v>124</v>
      </c>
      <c r="I72" s="414"/>
      <c r="J72" s="359">
        <f>IF(I72&lt;0, "&lt;Error",1)</f>
        <v>1</v>
      </c>
      <c r="K72" s="361" t="s">
        <v>124</v>
      </c>
      <c r="L72" s="414"/>
      <c r="M72" s="359">
        <f>IF(L72&lt;0, "&lt;Error",1)</f>
        <v>1</v>
      </c>
    </row>
    <row r="73" spans="1:13" x14ac:dyDescent="0.2">
      <c r="A73" s="51">
        <v>34</v>
      </c>
      <c r="B73" s="51" t="s">
        <v>154</v>
      </c>
      <c r="C73" s="51"/>
      <c r="D73" s="51"/>
      <c r="E73" s="51"/>
      <c r="F73" s="51"/>
      <c r="G73" s="51"/>
      <c r="H73" s="356" t="s">
        <v>124</v>
      </c>
      <c r="I73" s="414"/>
      <c r="J73" s="359">
        <f>IF(I73&lt;0, "&lt;Error",1)</f>
        <v>1</v>
      </c>
      <c r="K73" s="356" t="s">
        <v>124</v>
      </c>
      <c r="L73" s="414"/>
      <c r="M73" s="359">
        <f>IF(L73&lt;0, "&lt;Error",1)</f>
        <v>1</v>
      </c>
    </row>
    <row r="74" spans="1:13" ht="9.75" customHeight="1" x14ac:dyDescent="0.2">
      <c r="A74" s="51"/>
      <c r="B74" s="51"/>
      <c r="C74" s="51"/>
      <c r="D74" s="51"/>
      <c r="E74" s="51"/>
      <c r="F74" s="51"/>
      <c r="G74" s="51"/>
      <c r="H74" s="51"/>
      <c r="I74" s="51"/>
      <c r="J74" s="51"/>
      <c r="K74" s="51"/>
      <c r="L74" s="51"/>
      <c r="M74" s="51"/>
    </row>
    <row r="75" spans="1:13" ht="6" customHeight="1" x14ac:dyDescent="0.2">
      <c r="A75" s="364"/>
      <c r="B75" s="364"/>
      <c r="C75" s="364"/>
      <c r="D75" s="364"/>
      <c r="E75" s="364"/>
      <c r="F75" s="364"/>
      <c r="G75" s="364"/>
      <c r="H75" s="364"/>
      <c r="I75" s="364"/>
      <c r="J75" s="364"/>
      <c r="K75" s="364"/>
      <c r="L75" s="364"/>
      <c r="M75" s="364"/>
    </row>
    <row r="76" spans="1:13" ht="24.75" customHeight="1" x14ac:dyDescent="0.2">
      <c r="A76" s="1498" t="s">
        <v>718</v>
      </c>
      <c r="B76" s="1498"/>
      <c r="C76" s="1498"/>
      <c r="D76" s="1498"/>
      <c r="E76" s="1498"/>
      <c r="F76" s="1498"/>
      <c r="G76" s="1498"/>
      <c r="H76" s="1498"/>
      <c r="I76" s="1498"/>
      <c r="J76" s="1498"/>
      <c r="K76" s="1498"/>
      <c r="L76" s="1498"/>
      <c r="M76" s="1498"/>
    </row>
    <row r="77" spans="1:13" ht="6.75" customHeight="1" x14ac:dyDescent="0.2">
      <c r="A77" s="51"/>
      <c r="B77" s="51"/>
      <c r="C77" s="51"/>
      <c r="D77" s="51"/>
      <c r="E77" s="51"/>
      <c r="F77" s="51"/>
      <c r="G77" s="51"/>
      <c r="H77" s="51"/>
      <c r="I77" s="51"/>
      <c r="J77" s="51"/>
      <c r="K77" s="51"/>
      <c r="L77" s="51"/>
      <c r="M77" s="51"/>
    </row>
    <row r="78" spans="1:13" x14ac:dyDescent="0.2">
      <c r="A78" s="181" t="s">
        <v>155</v>
      </c>
      <c r="B78" s="51"/>
      <c r="C78" s="51"/>
      <c r="D78" s="51"/>
      <c r="E78" s="51"/>
      <c r="F78" s="51"/>
      <c r="G78" s="51"/>
      <c r="H78" s="51"/>
      <c r="I78" s="51"/>
      <c r="J78" s="51"/>
      <c r="K78" s="51"/>
      <c r="L78" s="51"/>
      <c r="M78" s="51"/>
    </row>
    <row r="79" spans="1:13" x14ac:dyDescent="0.2">
      <c r="A79" s="51">
        <v>35</v>
      </c>
      <c r="B79" s="51" t="s">
        <v>719</v>
      </c>
      <c r="C79" s="51"/>
      <c r="D79" s="51"/>
      <c r="E79" s="51"/>
      <c r="F79" s="51"/>
      <c r="G79" s="51"/>
      <c r="H79" s="415" t="s">
        <v>124</v>
      </c>
      <c r="I79" s="414"/>
      <c r="J79" s="359">
        <f>IF(I79&lt;0, "&lt;Error",1)</f>
        <v>1</v>
      </c>
      <c r="K79" s="415" t="s">
        <v>124</v>
      </c>
      <c r="L79" s="414"/>
      <c r="M79" s="359">
        <f>IF(L79&lt;0, "&lt;Error",1)</f>
        <v>1</v>
      </c>
    </row>
    <row r="80" spans="1:13" x14ac:dyDescent="0.2">
      <c r="A80" s="51">
        <v>36</v>
      </c>
      <c r="B80" s="51" t="s">
        <v>720</v>
      </c>
      <c r="C80" s="51"/>
      <c r="D80" s="51"/>
      <c r="E80" s="51"/>
      <c r="F80" s="51"/>
      <c r="G80" s="51"/>
      <c r="H80" s="415" t="s">
        <v>124</v>
      </c>
      <c r="I80" s="414"/>
      <c r="J80" s="359">
        <f>IF(I80&lt;0, "&lt;Error",1)</f>
        <v>1</v>
      </c>
      <c r="K80" s="415" t="s">
        <v>124</v>
      </c>
      <c r="L80" s="414"/>
      <c r="M80" s="359">
        <f>IF(L80&lt;0, "&lt;Error",1)</f>
        <v>1</v>
      </c>
    </row>
    <row r="81" spans="1:13" x14ac:dyDescent="0.2">
      <c r="A81" s="51">
        <v>37</v>
      </c>
      <c r="B81" s="51" t="s">
        <v>156</v>
      </c>
      <c r="C81" s="51"/>
      <c r="D81" s="51"/>
      <c r="E81" s="51"/>
      <c r="F81" s="51"/>
      <c r="G81" s="51"/>
      <c r="H81" s="361" t="s">
        <v>124</v>
      </c>
      <c r="I81" s="414"/>
      <c r="J81" s="359">
        <f>IF(I81&lt;0, "&lt;Error",1)</f>
        <v>1</v>
      </c>
      <c r="K81" s="361" t="s">
        <v>124</v>
      </c>
      <c r="L81" s="414"/>
      <c r="M81" s="359">
        <f>IF(L81&lt;0, "&lt;Error",1)</f>
        <v>1</v>
      </c>
    </row>
    <row r="82" spans="1:13" ht="8.25" customHeight="1" x14ac:dyDescent="0.2">
      <c r="A82" s="51"/>
      <c r="B82" s="51"/>
      <c r="C82" s="51"/>
      <c r="D82" s="51"/>
      <c r="E82" s="51"/>
      <c r="F82" s="51"/>
      <c r="G82" s="51"/>
      <c r="H82" s="51"/>
      <c r="I82" s="51"/>
      <c r="J82" s="51"/>
      <c r="K82" s="51"/>
      <c r="L82" s="51"/>
      <c r="M82" s="51"/>
    </row>
    <row r="83" spans="1:13" x14ac:dyDescent="0.2">
      <c r="A83" s="181" t="s">
        <v>721</v>
      </c>
      <c r="B83" s="51"/>
      <c r="C83" s="51"/>
      <c r="D83" s="51"/>
      <c r="E83" s="51"/>
      <c r="F83" s="51"/>
      <c r="G83" s="51"/>
      <c r="H83" s="51"/>
      <c r="I83" s="51"/>
      <c r="J83" s="51"/>
      <c r="K83" s="51"/>
      <c r="L83" s="51"/>
      <c r="M83" s="51"/>
    </row>
    <row r="84" spans="1:13" x14ac:dyDescent="0.2">
      <c r="A84" s="51">
        <v>38</v>
      </c>
      <c r="B84" s="51" t="s">
        <v>719</v>
      </c>
      <c r="C84" s="51"/>
      <c r="D84" s="51"/>
      <c r="E84" s="51"/>
      <c r="F84" s="51"/>
      <c r="G84" s="51"/>
      <c r="H84" s="415" t="s">
        <v>124</v>
      </c>
      <c r="I84" s="414"/>
      <c r="J84" s="359">
        <f>IF(I84&lt;0, "&lt;Error",1)</f>
        <v>1</v>
      </c>
      <c r="K84" s="415" t="s">
        <v>124</v>
      </c>
      <c r="L84" s="414"/>
      <c r="M84" s="359">
        <f>IF(L84&lt;0, "&lt;Error",1)</f>
        <v>1</v>
      </c>
    </row>
    <row r="85" spans="1:13" x14ac:dyDescent="0.2">
      <c r="A85" s="51">
        <v>39</v>
      </c>
      <c r="B85" s="51" t="s">
        <v>720</v>
      </c>
      <c r="C85" s="51"/>
      <c r="D85" s="51"/>
      <c r="E85" s="51"/>
      <c r="F85" s="51"/>
      <c r="G85" s="51"/>
      <c r="H85" s="415" t="s">
        <v>124</v>
      </c>
      <c r="I85" s="414"/>
      <c r="J85" s="359">
        <f>IF(I85&lt;0, "&lt;Error",1)</f>
        <v>1</v>
      </c>
      <c r="K85" s="415" t="s">
        <v>124</v>
      </c>
      <c r="L85" s="414"/>
      <c r="M85" s="359">
        <f>IF(L85&lt;0, "&lt;Error",1)</f>
        <v>1</v>
      </c>
    </row>
    <row r="86" spans="1:13" ht="30.75" customHeight="1" x14ac:dyDescent="0.2">
      <c r="A86" s="51"/>
      <c r="B86" s="51"/>
      <c r="C86" s="51"/>
      <c r="D86" s="51"/>
      <c r="E86" s="51"/>
      <c r="F86" s="51"/>
      <c r="G86" s="51"/>
      <c r="H86" s="1508" t="str">
        <f>IF(SUM(J79:J85)+SUM(J23:J73)&lt;&gt;39, "^Error-all numbers must be positive!", " ")</f>
        <v xml:space="preserve"> </v>
      </c>
      <c r="I86" s="1508"/>
      <c r="J86" s="51"/>
      <c r="K86" s="1508" t="str">
        <f>IF(SUM(M79:M85)+SUM(M23:M73)&lt;&gt;39, "^Error-all numbers must be positive!", " ")</f>
        <v xml:space="preserve"> </v>
      </c>
      <c r="L86" s="1508"/>
      <c r="M86" s="51"/>
    </row>
    <row r="87" spans="1:13" ht="6" customHeight="1" x14ac:dyDescent="0.2">
      <c r="A87" s="368"/>
      <c r="B87" s="369"/>
      <c r="C87" s="369"/>
      <c r="D87" s="369"/>
      <c r="E87" s="369"/>
      <c r="F87" s="369"/>
      <c r="G87" s="369"/>
      <c r="H87" s="369"/>
      <c r="I87" s="369"/>
      <c r="J87" s="369"/>
      <c r="K87" s="369"/>
      <c r="L87" s="369"/>
      <c r="M87" s="370"/>
    </row>
    <row r="88" spans="1:13" ht="13.5" thickBot="1" x14ac:dyDescent="0.25">
      <c r="A88" s="371" t="s">
        <v>722</v>
      </c>
      <c r="B88" s="372"/>
      <c r="C88" s="372"/>
      <c r="D88" s="372"/>
      <c r="E88" s="372"/>
      <c r="F88" s="372"/>
      <c r="G88" s="372"/>
      <c r="H88" s="373"/>
      <c r="I88" s="367">
        <f>+'SE Calculations'!J66</f>
        <v>0</v>
      </c>
      <c r="J88" s="372"/>
      <c r="K88" s="373"/>
      <c r="L88" s="367">
        <f>+'SE Calculations'!M66</f>
        <v>0</v>
      </c>
      <c r="M88" s="374"/>
    </row>
    <row r="89" spans="1:13" ht="5.25" customHeight="1" x14ac:dyDescent="0.2">
      <c r="A89" s="375"/>
      <c r="B89" s="376"/>
      <c r="C89" s="376"/>
      <c r="D89" s="376"/>
      <c r="E89" s="376"/>
      <c r="F89" s="376"/>
      <c r="G89" s="376"/>
      <c r="H89" s="376"/>
      <c r="I89" s="376"/>
      <c r="J89" s="376"/>
      <c r="K89" s="376"/>
      <c r="L89" s="376"/>
      <c r="M89" s="377"/>
    </row>
    <row r="90" spans="1:13" s="51" customFormat="1" ht="5.25" customHeight="1" x14ac:dyDescent="0.2"/>
    <row r="91" spans="1:13" s="51" customFormat="1" ht="7.5" customHeight="1" x14ac:dyDescent="0.2">
      <c r="J91" s="451"/>
      <c r="K91" s="1508"/>
      <c r="L91" s="1508"/>
      <c r="M91" s="451"/>
    </row>
    <row r="92" spans="1:13" x14ac:dyDescent="0.2">
      <c r="A92" s="181" t="s">
        <v>723</v>
      </c>
      <c r="B92" s="51"/>
      <c r="C92" s="51"/>
      <c r="D92" s="51"/>
      <c r="E92" s="51"/>
      <c r="F92" s="51"/>
      <c r="G92" s="51"/>
      <c r="H92" s="51"/>
      <c r="I92" s="51"/>
      <c r="J92" s="51"/>
      <c r="K92" s="51"/>
      <c r="L92" s="51"/>
      <c r="M92" s="51"/>
    </row>
    <row r="93" spans="1:13" ht="38.25" customHeight="1" x14ac:dyDescent="0.2">
      <c r="A93" s="1485" t="s">
        <v>724</v>
      </c>
      <c r="B93" s="1485"/>
      <c r="C93" s="1485"/>
      <c r="D93" s="1485"/>
      <c r="E93" s="1485"/>
      <c r="F93" s="1485"/>
      <c r="G93" s="1485"/>
      <c r="H93" s="1485"/>
      <c r="I93" s="1485"/>
      <c r="J93" s="1485"/>
      <c r="K93" s="1485"/>
      <c r="L93" s="1485"/>
      <c r="M93" s="1485"/>
    </row>
    <row r="94" spans="1:13" ht="5.25" customHeight="1" x14ac:dyDescent="0.2">
      <c r="A94" s="51"/>
      <c r="B94" s="51"/>
      <c r="C94" s="51"/>
      <c r="D94" s="51"/>
      <c r="E94" s="51"/>
      <c r="F94" s="51"/>
      <c r="G94" s="51"/>
      <c r="H94" s="51"/>
      <c r="I94" s="51"/>
      <c r="J94" s="51"/>
      <c r="K94" s="51"/>
      <c r="L94" s="51"/>
      <c r="M94" s="51"/>
    </row>
    <row r="95" spans="1:13" x14ac:dyDescent="0.2">
      <c r="A95" s="51" t="s">
        <v>725</v>
      </c>
      <c r="B95" s="51"/>
      <c r="C95" s="51"/>
      <c r="D95" s="51"/>
      <c r="E95" s="51"/>
      <c r="F95" s="51"/>
      <c r="G95" s="51"/>
      <c r="H95" s="51"/>
      <c r="I95" s="51"/>
      <c r="J95" s="51"/>
      <c r="K95" s="51"/>
      <c r="L95" s="51"/>
      <c r="M95" s="51"/>
    </row>
    <row r="96" spans="1:13" ht="12.75" customHeight="1" x14ac:dyDescent="0.2">
      <c r="A96" s="449"/>
      <c r="B96" s="1485" t="s">
        <v>726</v>
      </c>
      <c r="C96" s="1485"/>
      <c r="D96" s="51"/>
      <c r="E96" s="449"/>
      <c r="F96" s="1498" t="s">
        <v>727</v>
      </c>
      <c r="G96" s="1498"/>
      <c r="H96" s="1498"/>
      <c r="I96" s="1498"/>
      <c r="J96" s="51"/>
      <c r="K96" s="449"/>
      <c r="L96" s="1498" t="s">
        <v>728</v>
      </c>
      <c r="M96" s="1498"/>
    </row>
    <row r="97" spans="1:13" x14ac:dyDescent="0.2">
      <c r="A97" s="51"/>
      <c r="B97" s="1485"/>
      <c r="C97" s="1485"/>
      <c r="D97" s="51"/>
      <c r="E97" s="51"/>
      <c r="F97" s="1498"/>
      <c r="G97" s="1498"/>
      <c r="H97" s="1498"/>
      <c r="I97" s="1498"/>
      <c r="J97" s="51"/>
      <c r="K97" s="51"/>
      <c r="L97" s="1498"/>
      <c r="M97" s="1498"/>
    </row>
    <row r="98" spans="1:13" x14ac:dyDescent="0.2">
      <c r="A98" s="51"/>
      <c r="B98" s="1485"/>
      <c r="C98" s="1485"/>
      <c r="D98" s="51"/>
      <c r="E98" s="51"/>
      <c r="F98" s="1498"/>
      <c r="G98" s="1498"/>
      <c r="H98" s="1498"/>
      <c r="I98" s="1498"/>
      <c r="J98" s="51"/>
      <c r="K98" s="51"/>
      <c r="L98" s="1498"/>
      <c r="M98" s="1498"/>
    </row>
    <row r="99" spans="1:13" ht="3.75" customHeight="1" x14ac:dyDescent="0.2">
      <c r="A99" s="51"/>
      <c r="B99" s="51"/>
      <c r="C99" s="51"/>
      <c r="D99" s="51"/>
      <c r="E99" s="51"/>
      <c r="F99" s="51"/>
      <c r="G99" s="51"/>
      <c r="H99" s="51"/>
      <c r="I99" s="51"/>
      <c r="J99" s="51"/>
      <c r="K99" s="51"/>
      <c r="L99" s="51"/>
      <c r="M99" s="51"/>
    </row>
    <row r="100" spans="1:13" x14ac:dyDescent="0.2">
      <c r="A100" s="181" t="s">
        <v>729</v>
      </c>
      <c r="B100" s="51"/>
      <c r="C100" s="51"/>
      <c r="D100" s="51"/>
      <c r="E100" s="55" t="s">
        <v>730</v>
      </c>
      <c r="F100" s="452"/>
      <c r="G100" s="51"/>
      <c r="H100" s="356" t="s">
        <v>129</v>
      </c>
      <c r="I100" s="357" t="str">
        <f>+I21</f>
        <v>Starting Year</v>
      </c>
      <c r="J100" s="51"/>
      <c r="K100" s="356" t="s">
        <v>129</v>
      </c>
      <c r="L100" s="357" t="str">
        <f>+L21</f>
        <v xml:space="preserve"> </v>
      </c>
      <c r="M100" s="51"/>
    </row>
    <row r="101" spans="1:13" x14ac:dyDescent="0.2">
      <c r="A101" s="51">
        <v>40</v>
      </c>
      <c r="B101" s="51" t="s">
        <v>731</v>
      </c>
      <c r="C101" s="51"/>
      <c r="D101" s="51"/>
      <c r="E101" s="51"/>
      <c r="F101" s="51"/>
      <c r="G101" s="51"/>
      <c r="H101" s="415" t="s">
        <v>124</v>
      </c>
      <c r="I101" s="414"/>
      <c r="J101" s="359">
        <f t="shared" ref="J101:J107" si="4">IF(I101&lt;0, "&lt;Error",1)</f>
        <v>1</v>
      </c>
      <c r="K101" s="415" t="s">
        <v>124</v>
      </c>
      <c r="L101" s="414"/>
      <c r="M101" s="359">
        <f t="shared" ref="M101:M107" si="5">IF(L101&lt;0, "&lt;Error",1)</f>
        <v>1</v>
      </c>
    </row>
    <row r="102" spans="1:13" x14ac:dyDescent="0.2">
      <c r="A102" s="51">
        <v>41</v>
      </c>
      <c r="B102" s="51" t="s">
        <v>138</v>
      </c>
      <c r="C102" s="51"/>
      <c r="D102" s="51"/>
      <c r="E102" s="51"/>
      <c r="F102" s="51"/>
      <c r="G102" s="51"/>
      <c r="H102" s="415" t="s">
        <v>124</v>
      </c>
      <c r="I102" s="414"/>
      <c r="J102" s="359">
        <f t="shared" si="4"/>
        <v>1</v>
      </c>
      <c r="K102" s="415" t="s">
        <v>124</v>
      </c>
      <c r="L102" s="414"/>
      <c r="M102" s="359">
        <f t="shared" si="5"/>
        <v>1</v>
      </c>
    </row>
    <row r="103" spans="1:13" x14ac:dyDescent="0.2">
      <c r="A103" s="51">
        <v>42</v>
      </c>
      <c r="B103" s="51" t="s">
        <v>117</v>
      </c>
      <c r="C103" s="51"/>
      <c r="D103" s="51"/>
      <c r="E103" s="51"/>
      <c r="F103" s="51"/>
      <c r="G103" s="51"/>
      <c r="H103" s="361" t="s">
        <v>124</v>
      </c>
      <c r="I103" s="414"/>
      <c r="J103" s="359">
        <f t="shared" si="4"/>
        <v>1</v>
      </c>
      <c r="K103" s="361" t="s">
        <v>124</v>
      </c>
      <c r="L103" s="414"/>
      <c r="M103" s="359">
        <f t="shared" si="5"/>
        <v>1</v>
      </c>
    </row>
    <row r="104" spans="1:13" x14ac:dyDescent="0.2">
      <c r="A104" s="51">
        <v>43</v>
      </c>
      <c r="B104" s="51" t="s">
        <v>145</v>
      </c>
      <c r="C104" s="51"/>
      <c r="D104" s="51"/>
      <c r="E104" s="51"/>
      <c r="F104" s="51"/>
      <c r="G104" s="51"/>
      <c r="H104" s="361" t="s">
        <v>124</v>
      </c>
      <c r="I104" s="414"/>
      <c r="J104" s="359">
        <f t="shared" si="4"/>
        <v>1</v>
      </c>
      <c r="K104" s="361" t="s">
        <v>124</v>
      </c>
      <c r="L104" s="414"/>
      <c r="M104" s="359">
        <f t="shared" si="5"/>
        <v>1</v>
      </c>
    </row>
    <row r="105" spans="1:13" x14ac:dyDescent="0.2">
      <c r="A105" s="51">
        <v>44</v>
      </c>
      <c r="B105" s="51" t="s">
        <v>157</v>
      </c>
      <c r="C105" s="51"/>
      <c r="D105" s="51"/>
      <c r="E105" s="51"/>
      <c r="F105" s="51"/>
      <c r="G105" s="51"/>
      <c r="H105" s="361" t="s">
        <v>124</v>
      </c>
      <c r="I105" s="414"/>
      <c r="J105" s="359">
        <f t="shared" si="4"/>
        <v>1</v>
      </c>
      <c r="K105" s="361" t="s">
        <v>124</v>
      </c>
      <c r="L105" s="414"/>
      <c r="M105" s="359">
        <f t="shared" si="5"/>
        <v>1</v>
      </c>
    </row>
    <row r="106" spans="1:13" x14ac:dyDescent="0.2">
      <c r="A106" s="51">
        <v>45</v>
      </c>
      <c r="B106" s="51" t="s">
        <v>158</v>
      </c>
      <c r="C106" s="51"/>
      <c r="D106" s="51"/>
      <c r="E106" s="51"/>
      <c r="F106" s="51"/>
      <c r="G106" s="51"/>
      <c r="H106" s="361" t="s">
        <v>125</v>
      </c>
      <c r="I106" s="414"/>
      <c r="J106" s="359">
        <f t="shared" si="4"/>
        <v>1</v>
      </c>
      <c r="K106" s="361" t="s">
        <v>125</v>
      </c>
      <c r="L106" s="414"/>
      <c r="M106" s="359">
        <f t="shared" si="5"/>
        <v>1</v>
      </c>
    </row>
    <row r="107" spans="1:13" x14ac:dyDescent="0.2">
      <c r="A107" s="51">
        <v>46</v>
      </c>
      <c r="B107" s="51" t="s">
        <v>707</v>
      </c>
      <c r="C107" s="51"/>
      <c r="D107" s="51"/>
      <c r="E107" s="51"/>
      <c r="F107" s="51"/>
      <c r="G107" s="51"/>
      <c r="H107" s="361" t="s">
        <v>125</v>
      </c>
      <c r="I107" s="414"/>
      <c r="J107" s="359">
        <f t="shared" si="4"/>
        <v>1</v>
      </c>
      <c r="K107" s="361" t="s">
        <v>125</v>
      </c>
      <c r="L107" s="414"/>
      <c r="M107" s="359">
        <f t="shared" si="5"/>
        <v>1</v>
      </c>
    </row>
    <row r="108" spans="1:13" x14ac:dyDescent="0.2">
      <c r="A108" s="51">
        <v>47</v>
      </c>
      <c r="B108" s="51" t="s">
        <v>118</v>
      </c>
      <c r="C108" s="51"/>
      <c r="D108" s="51"/>
      <c r="E108" s="51"/>
      <c r="F108" s="51"/>
      <c r="G108" s="51"/>
      <c r="H108" s="361"/>
      <c r="I108" s="385">
        <f>+'SE Calculations'!J76</f>
        <v>0</v>
      </c>
      <c r="J108" s="51"/>
      <c r="K108" s="361"/>
      <c r="L108" s="385">
        <f>+'SE Calculations'!M76</f>
        <v>0</v>
      </c>
      <c r="M108" s="51"/>
    </row>
    <row r="109" spans="1:13" x14ac:dyDescent="0.2">
      <c r="A109" s="51">
        <v>48</v>
      </c>
      <c r="B109" s="51" t="s">
        <v>732</v>
      </c>
      <c r="C109" s="51"/>
      <c r="D109" s="51"/>
      <c r="E109" s="51"/>
      <c r="F109" s="51"/>
      <c r="G109" s="51"/>
      <c r="H109" s="361"/>
      <c r="I109" s="385">
        <f>+'SE Calculations'!J77</f>
        <v>0</v>
      </c>
      <c r="J109" s="51"/>
      <c r="K109" s="361"/>
      <c r="L109" s="385">
        <f>+'SE Calculations'!M77</f>
        <v>0</v>
      </c>
      <c r="M109" s="51"/>
    </row>
    <row r="110" spans="1:13" ht="6.75" customHeight="1" x14ac:dyDescent="0.2">
      <c r="A110" s="51"/>
      <c r="B110" s="51"/>
      <c r="C110" s="51"/>
      <c r="D110" s="51"/>
      <c r="E110" s="51"/>
      <c r="F110" s="51"/>
      <c r="G110" s="51"/>
      <c r="H110" s="51"/>
      <c r="I110" s="51"/>
      <c r="J110" s="51"/>
      <c r="K110" s="51"/>
      <c r="L110" s="51"/>
      <c r="M110" s="51"/>
    </row>
    <row r="111" spans="1:13" x14ac:dyDescent="0.2">
      <c r="A111" s="181" t="s">
        <v>733</v>
      </c>
      <c r="B111" s="51"/>
      <c r="C111" s="51"/>
      <c r="D111" s="51"/>
      <c r="E111" s="55" t="s">
        <v>730</v>
      </c>
      <c r="F111" s="452"/>
      <c r="G111" s="51"/>
      <c r="H111" s="51"/>
      <c r="I111" s="51"/>
      <c r="J111" s="51"/>
      <c r="K111" s="51"/>
      <c r="L111" s="51"/>
      <c r="M111" s="51"/>
    </row>
    <row r="112" spans="1:13" x14ac:dyDescent="0.2">
      <c r="A112" s="51">
        <v>49</v>
      </c>
      <c r="B112" s="51" t="s">
        <v>138</v>
      </c>
      <c r="C112" s="51"/>
      <c r="D112" s="51"/>
      <c r="E112" s="51"/>
      <c r="F112" s="51"/>
      <c r="G112" s="51"/>
      <c r="H112" s="415" t="s">
        <v>124</v>
      </c>
      <c r="I112" s="414"/>
      <c r="J112" s="359">
        <f t="shared" ref="J112:J117" si="6">IF(I112&lt;0, "&lt;Error",1)</f>
        <v>1</v>
      </c>
      <c r="K112" s="415" t="s">
        <v>124</v>
      </c>
      <c r="L112" s="414"/>
      <c r="M112" s="359">
        <f t="shared" ref="M112:M117" si="7">IF(L112&lt;0, "&lt;Error",1)</f>
        <v>1</v>
      </c>
    </row>
    <row r="113" spans="1:13" x14ac:dyDescent="0.2">
      <c r="A113" s="51">
        <v>50</v>
      </c>
      <c r="B113" s="51" t="s">
        <v>152</v>
      </c>
      <c r="C113" s="51"/>
      <c r="D113" s="51"/>
      <c r="E113" s="51"/>
      <c r="F113" s="51"/>
      <c r="G113" s="51"/>
      <c r="H113" s="361" t="s">
        <v>124</v>
      </c>
      <c r="I113" s="414"/>
      <c r="J113" s="359">
        <f t="shared" si="6"/>
        <v>1</v>
      </c>
      <c r="K113" s="361" t="s">
        <v>124</v>
      </c>
      <c r="L113" s="414"/>
      <c r="M113" s="359">
        <f t="shared" si="7"/>
        <v>1</v>
      </c>
    </row>
    <row r="114" spans="1:13" x14ac:dyDescent="0.2">
      <c r="A114" s="51">
        <v>51</v>
      </c>
      <c r="B114" s="51" t="s">
        <v>145</v>
      </c>
      <c r="C114" s="51"/>
      <c r="D114" s="51"/>
      <c r="E114" s="51"/>
      <c r="F114" s="51"/>
      <c r="G114" s="51"/>
      <c r="H114" s="361" t="s">
        <v>124</v>
      </c>
      <c r="I114" s="414"/>
      <c r="J114" s="359">
        <f t="shared" si="6"/>
        <v>1</v>
      </c>
      <c r="K114" s="361" t="s">
        <v>124</v>
      </c>
      <c r="L114" s="414"/>
      <c r="M114" s="359">
        <f t="shared" si="7"/>
        <v>1</v>
      </c>
    </row>
    <row r="115" spans="1:13" x14ac:dyDescent="0.2">
      <c r="A115" s="51">
        <v>52</v>
      </c>
      <c r="B115" s="51" t="s">
        <v>157</v>
      </c>
      <c r="C115" s="51"/>
      <c r="D115" s="51"/>
      <c r="E115" s="51"/>
      <c r="F115" s="51"/>
      <c r="G115" s="51"/>
      <c r="H115" s="361" t="s">
        <v>124</v>
      </c>
      <c r="I115" s="414"/>
      <c r="J115" s="359">
        <f t="shared" si="6"/>
        <v>1</v>
      </c>
      <c r="K115" s="361" t="s">
        <v>124</v>
      </c>
      <c r="L115" s="414"/>
      <c r="M115" s="359">
        <f t="shared" si="7"/>
        <v>1</v>
      </c>
    </row>
    <row r="116" spans="1:13" x14ac:dyDescent="0.2">
      <c r="A116" s="51">
        <v>53</v>
      </c>
      <c r="B116" s="51" t="s">
        <v>158</v>
      </c>
      <c r="C116" s="51"/>
      <c r="D116" s="51"/>
      <c r="E116" s="51"/>
      <c r="F116" s="51"/>
      <c r="G116" s="51"/>
      <c r="H116" s="361" t="s">
        <v>125</v>
      </c>
      <c r="I116" s="414"/>
      <c r="J116" s="359">
        <f t="shared" si="6"/>
        <v>1</v>
      </c>
      <c r="K116" s="361" t="s">
        <v>125</v>
      </c>
      <c r="L116" s="414"/>
      <c r="M116" s="359">
        <f t="shared" si="7"/>
        <v>1</v>
      </c>
    </row>
    <row r="117" spans="1:13" x14ac:dyDescent="0.2">
      <c r="A117" s="51">
        <v>54</v>
      </c>
      <c r="B117" s="51" t="s">
        <v>707</v>
      </c>
      <c r="C117" s="51"/>
      <c r="D117" s="51"/>
      <c r="E117" s="51"/>
      <c r="F117" s="51"/>
      <c r="G117" s="51"/>
      <c r="H117" s="361" t="s">
        <v>125</v>
      </c>
      <c r="I117" s="414"/>
      <c r="J117" s="359">
        <f t="shared" si="6"/>
        <v>1</v>
      </c>
      <c r="K117" s="361" t="s">
        <v>125</v>
      </c>
      <c r="L117" s="414"/>
      <c r="M117" s="359">
        <f t="shared" si="7"/>
        <v>1</v>
      </c>
    </row>
    <row r="118" spans="1:13" x14ac:dyDescent="0.2">
      <c r="A118" s="51">
        <v>55</v>
      </c>
      <c r="B118" s="51" t="s">
        <v>118</v>
      </c>
      <c r="C118" s="51"/>
      <c r="D118" s="51"/>
      <c r="E118" s="51"/>
      <c r="F118" s="51"/>
      <c r="G118" s="51"/>
      <c r="H118" s="361"/>
      <c r="I118" s="385">
        <f>+'SE Calculations'!J86</f>
        <v>0</v>
      </c>
      <c r="J118" s="51"/>
      <c r="K118" s="361"/>
      <c r="L118" s="385">
        <f>+'SE Calculations'!M86</f>
        <v>0</v>
      </c>
      <c r="M118" s="51"/>
    </row>
    <row r="119" spans="1:13" x14ac:dyDescent="0.2">
      <c r="A119" s="51">
        <v>56</v>
      </c>
      <c r="B119" s="51" t="s">
        <v>734</v>
      </c>
      <c r="C119" s="51"/>
      <c r="D119" s="51"/>
      <c r="E119" s="51"/>
      <c r="F119" s="51"/>
      <c r="G119" s="51"/>
      <c r="H119" s="361"/>
      <c r="I119" s="385">
        <f>+'SE Calculations'!J87</f>
        <v>0</v>
      </c>
      <c r="J119" s="51"/>
      <c r="K119" s="361"/>
      <c r="L119" s="385">
        <f>+'SE Calculations'!M87</f>
        <v>0</v>
      </c>
      <c r="M119" s="51"/>
    </row>
    <row r="120" spans="1:13" ht="7.5" customHeight="1" x14ac:dyDescent="0.2">
      <c r="A120" s="51"/>
      <c r="B120" s="51"/>
      <c r="C120" s="51"/>
      <c r="D120" s="51"/>
      <c r="E120" s="51"/>
      <c r="F120" s="51"/>
      <c r="G120" s="51"/>
      <c r="H120" s="51"/>
      <c r="I120" s="51"/>
      <c r="J120" s="51"/>
      <c r="K120" s="51"/>
      <c r="L120" s="51"/>
      <c r="M120" s="51"/>
    </row>
    <row r="121" spans="1:13" x14ac:dyDescent="0.2">
      <c r="A121" s="181" t="s">
        <v>159</v>
      </c>
      <c r="B121" s="51"/>
      <c r="C121" s="51"/>
      <c r="D121" s="51"/>
      <c r="E121" s="55" t="s">
        <v>730</v>
      </c>
      <c r="F121" s="452"/>
      <c r="G121" s="51"/>
      <c r="H121" s="51"/>
      <c r="I121" s="51"/>
      <c r="J121" s="51"/>
      <c r="K121" s="51"/>
      <c r="L121" s="51"/>
      <c r="M121" s="51"/>
    </row>
    <row r="122" spans="1:13" x14ac:dyDescent="0.2">
      <c r="A122" s="51">
        <v>57</v>
      </c>
      <c r="B122" s="51" t="s">
        <v>160</v>
      </c>
      <c r="C122" s="51"/>
      <c r="D122" s="51"/>
      <c r="E122" s="51"/>
      <c r="F122" s="51"/>
      <c r="G122" s="51"/>
      <c r="H122" s="415" t="s">
        <v>124</v>
      </c>
      <c r="I122" s="414"/>
      <c r="J122" s="359">
        <f t="shared" ref="J122:J131" si="8">IF(I122&lt;0, "&lt;Error",1)</f>
        <v>1</v>
      </c>
      <c r="K122" s="415" t="s">
        <v>124</v>
      </c>
      <c r="L122" s="414"/>
      <c r="M122" s="359">
        <f t="shared" ref="M122:M131" si="9">IF(L122&lt;0, "&lt;Error",1)</f>
        <v>1</v>
      </c>
    </row>
    <row r="123" spans="1:13" x14ac:dyDescent="0.2">
      <c r="A123" s="51">
        <v>58</v>
      </c>
      <c r="B123" s="51" t="s">
        <v>161</v>
      </c>
      <c r="C123" s="51"/>
      <c r="D123" s="51"/>
      <c r="E123" s="51"/>
      <c r="F123" s="51"/>
      <c r="G123" s="51"/>
      <c r="H123" s="361" t="s">
        <v>125</v>
      </c>
      <c r="I123" s="414"/>
      <c r="J123" s="359">
        <f t="shared" si="8"/>
        <v>1</v>
      </c>
      <c r="K123" s="361" t="s">
        <v>125</v>
      </c>
      <c r="L123" s="414"/>
      <c r="M123" s="359">
        <f t="shared" si="9"/>
        <v>1</v>
      </c>
    </row>
    <row r="124" spans="1:13" x14ac:dyDescent="0.2">
      <c r="A124" s="51">
        <v>59</v>
      </c>
      <c r="B124" s="51" t="s">
        <v>162</v>
      </c>
      <c r="C124" s="51"/>
      <c r="D124" s="51"/>
      <c r="E124" s="51"/>
      <c r="F124" s="51"/>
      <c r="G124" s="51"/>
      <c r="H124" s="415" t="s">
        <v>124</v>
      </c>
      <c r="I124" s="414"/>
      <c r="J124" s="359">
        <f t="shared" si="8"/>
        <v>1</v>
      </c>
      <c r="K124" s="415" t="s">
        <v>124</v>
      </c>
      <c r="L124" s="414"/>
      <c r="M124" s="359">
        <f t="shared" si="9"/>
        <v>1</v>
      </c>
    </row>
    <row r="125" spans="1:13" x14ac:dyDescent="0.2">
      <c r="A125" s="51">
        <v>60</v>
      </c>
      <c r="B125" s="51" t="s">
        <v>151</v>
      </c>
      <c r="C125" s="51"/>
      <c r="D125" s="51"/>
      <c r="E125" s="51"/>
      <c r="F125" s="51"/>
      <c r="G125" s="51"/>
      <c r="H125" s="415" t="s">
        <v>124</v>
      </c>
      <c r="I125" s="414"/>
      <c r="J125" s="359">
        <f t="shared" si="8"/>
        <v>1</v>
      </c>
      <c r="K125" s="415" t="s">
        <v>124</v>
      </c>
      <c r="L125" s="414"/>
      <c r="M125" s="359">
        <f t="shared" si="9"/>
        <v>1</v>
      </c>
    </row>
    <row r="126" spans="1:13" x14ac:dyDescent="0.2">
      <c r="A126" s="51">
        <v>61</v>
      </c>
      <c r="B126" s="51" t="s">
        <v>152</v>
      </c>
      <c r="C126" s="51"/>
      <c r="D126" s="51"/>
      <c r="E126" s="51"/>
      <c r="F126" s="51"/>
      <c r="G126" s="51"/>
      <c r="H126" s="361" t="s">
        <v>124</v>
      </c>
      <c r="I126" s="414"/>
      <c r="J126" s="359">
        <f t="shared" si="8"/>
        <v>1</v>
      </c>
      <c r="K126" s="361" t="s">
        <v>124</v>
      </c>
      <c r="L126" s="414"/>
      <c r="M126" s="359">
        <f t="shared" si="9"/>
        <v>1</v>
      </c>
    </row>
    <row r="127" spans="1:13" x14ac:dyDescent="0.2">
      <c r="A127" s="51">
        <v>62</v>
      </c>
      <c r="B127" s="51" t="s">
        <v>145</v>
      </c>
      <c r="C127" s="51"/>
      <c r="D127" s="51"/>
      <c r="E127" s="51"/>
      <c r="F127" s="51"/>
      <c r="G127" s="51"/>
      <c r="H127" s="361" t="s">
        <v>124</v>
      </c>
      <c r="I127" s="414"/>
      <c r="J127" s="359">
        <f t="shared" si="8"/>
        <v>1</v>
      </c>
      <c r="K127" s="361" t="s">
        <v>124</v>
      </c>
      <c r="L127" s="414"/>
      <c r="M127" s="359">
        <f t="shared" si="9"/>
        <v>1</v>
      </c>
    </row>
    <row r="128" spans="1:13" x14ac:dyDescent="0.2">
      <c r="A128" s="51">
        <v>63</v>
      </c>
      <c r="B128" s="51" t="s">
        <v>157</v>
      </c>
      <c r="C128" s="51"/>
      <c r="D128" s="51"/>
      <c r="E128" s="51"/>
      <c r="F128" s="51"/>
      <c r="G128" s="51"/>
      <c r="H128" s="361" t="s">
        <v>124</v>
      </c>
      <c r="I128" s="414"/>
      <c r="J128" s="359">
        <f t="shared" si="8"/>
        <v>1</v>
      </c>
      <c r="K128" s="361" t="s">
        <v>124</v>
      </c>
      <c r="L128" s="414"/>
      <c r="M128" s="359">
        <f t="shared" si="9"/>
        <v>1</v>
      </c>
    </row>
    <row r="129" spans="1:13" x14ac:dyDescent="0.2">
      <c r="A129" s="51">
        <v>64</v>
      </c>
      <c r="B129" s="51" t="s">
        <v>163</v>
      </c>
      <c r="C129" s="51"/>
      <c r="D129" s="51"/>
      <c r="E129" s="51"/>
      <c r="F129" s="51"/>
      <c r="G129" s="51"/>
      <c r="H129" s="361" t="s">
        <v>124</v>
      </c>
      <c r="I129" s="414"/>
      <c r="J129" s="359">
        <f t="shared" si="8"/>
        <v>1</v>
      </c>
      <c r="K129" s="361" t="s">
        <v>124</v>
      </c>
      <c r="L129" s="414"/>
      <c r="M129" s="359">
        <f t="shared" si="9"/>
        <v>1</v>
      </c>
    </row>
    <row r="130" spans="1:13" x14ac:dyDescent="0.2">
      <c r="A130" s="51">
        <v>65</v>
      </c>
      <c r="B130" s="51" t="s">
        <v>158</v>
      </c>
      <c r="C130" s="51"/>
      <c r="D130" s="51"/>
      <c r="E130" s="51"/>
      <c r="F130" s="51"/>
      <c r="G130" s="51"/>
      <c r="H130" s="361" t="s">
        <v>125</v>
      </c>
      <c r="I130" s="414"/>
      <c r="J130" s="359">
        <f t="shared" si="8"/>
        <v>1</v>
      </c>
      <c r="K130" s="361" t="s">
        <v>125</v>
      </c>
      <c r="L130" s="414"/>
      <c r="M130" s="359">
        <f t="shared" si="9"/>
        <v>1</v>
      </c>
    </row>
    <row r="131" spans="1:13" x14ac:dyDescent="0.2">
      <c r="A131" s="51">
        <v>66</v>
      </c>
      <c r="B131" s="51" t="s">
        <v>707</v>
      </c>
      <c r="C131" s="51"/>
      <c r="D131" s="51"/>
      <c r="E131" s="51"/>
      <c r="F131" s="51"/>
      <c r="G131" s="51"/>
      <c r="H131" s="361" t="s">
        <v>125</v>
      </c>
      <c r="I131" s="414"/>
      <c r="J131" s="359">
        <f t="shared" si="8"/>
        <v>1</v>
      </c>
      <c r="K131" s="361" t="s">
        <v>125</v>
      </c>
      <c r="L131" s="414"/>
      <c r="M131" s="359">
        <f t="shared" si="9"/>
        <v>1</v>
      </c>
    </row>
    <row r="132" spans="1:13" x14ac:dyDescent="0.2">
      <c r="A132" s="51">
        <v>67</v>
      </c>
      <c r="B132" s="51" t="s">
        <v>118</v>
      </c>
      <c r="C132" s="51"/>
      <c r="D132" s="51"/>
      <c r="E132" s="51"/>
      <c r="F132" s="51"/>
      <c r="G132" s="51"/>
      <c r="H132" s="361"/>
      <c r="I132" s="385">
        <f>+'SE Calculations'!J100</f>
        <v>0</v>
      </c>
      <c r="J132" s="51"/>
      <c r="K132" s="361"/>
      <c r="L132" s="385">
        <f>+'SE Calculations'!M100</f>
        <v>0</v>
      </c>
      <c r="M132" s="51"/>
    </row>
    <row r="133" spans="1:13" x14ac:dyDescent="0.2">
      <c r="A133" s="51">
        <v>68</v>
      </c>
      <c r="B133" s="51" t="s">
        <v>735</v>
      </c>
      <c r="C133" s="51"/>
      <c r="D133" s="51"/>
      <c r="E133" s="51"/>
      <c r="F133" s="51"/>
      <c r="G133" s="51"/>
      <c r="H133" s="361"/>
      <c r="I133" s="385">
        <f>+'SE Calculations'!J101</f>
        <v>0</v>
      </c>
      <c r="J133" s="51"/>
      <c r="K133" s="361"/>
      <c r="L133" s="385">
        <f>+'SE Calculations'!M101</f>
        <v>0</v>
      </c>
      <c r="M133" s="51"/>
    </row>
    <row r="134" spans="1:13" x14ac:dyDescent="0.2">
      <c r="A134" s="51">
        <v>69</v>
      </c>
      <c r="B134" s="51" t="s">
        <v>736</v>
      </c>
      <c r="C134" s="51"/>
      <c r="D134" s="51"/>
      <c r="E134" s="51"/>
      <c r="F134" s="51"/>
      <c r="G134" s="51"/>
      <c r="H134" s="361" t="s">
        <v>125</v>
      </c>
      <c r="I134" s="414"/>
      <c r="J134" s="359">
        <f t="shared" ref="J134" si="10">IF(I134&lt;0, "&lt;Error",1)</f>
        <v>1</v>
      </c>
      <c r="K134" s="361" t="s">
        <v>125</v>
      </c>
      <c r="L134" s="414"/>
      <c r="M134" s="359">
        <f t="shared" ref="M134" si="11">IF(L134&lt;0, "&lt;Error",1)</f>
        <v>1</v>
      </c>
    </row>
    <row r="135" spans="1:13" x14ac:dyDescent="0.2">
      <c r="A135" s="51">
        <v>70</v>
      </c>
      <c r="B135" s="51" t="s">
        <v>164</v>
      </c>
      <c r="C135" s="51"/>
      <c r="D135" s="51"/>
      <c r="E135" s="51"/>
      <c r="F135" s="51"/>
      <c r="G135" s="51"/>
      <c r="H135" s="361"/>
      <c r="I135" s="385">
        <f>+'SE Calculations'!J103</f>
        <v>0</v>
      </c>
      <c r="K135" s="361"/>
      <c r="L135" s="385">
        <f>+'SE Calculations'!M103</f>
        <v>0</v>
      </c>
    </row>
    <row r="136" spans="1:13" ht="6.75" customHeight="1" x14ac:dyDescent="0.2">
      <c r="A136" s="51"/>
      <c r="B136" s="51"/>
      <c r="C136" s="51"/>
      <c r="D136" s="51"/>
      <c r="E136" s="51"/>
      <c r="F136" s="51"/>
      <c r="G136" s="51"/>
      <c r="H136" s="51"/>
      <c r="I136" s="51"/>
      <c r="J136" s="51"/>
      <c r="K136" s="51"/>
      <c r="L136" s="51"/>
      <c r="M136" s="51"/>
    </row>
    <row r="137" spans="1:13" ht="9" customHeight="1" x14ac:dyDescent="0.2">
      <c r="A137" s="181" t="s">
        <v>165</v>
      </c>
      <c r="B137" s="51"/>
      <c r="C137" s="51"/>
      <c r="D137" s="51"/>
      <c r="E137" s="51"/>
      <c r="F137" s="51"/>
      <c r="G137" s="51"/>
      <c r="H137" s="51"/>
      <c r="I137" s="51"/>
      <c r="J137" s="51"/>
      <c r="K137" s="51"/>
      <c r="L137" s="51"/>
      <c r="M137" s="51"/>
    </row>
    <row r="138" spans="1:13" x14ac:dyDescent="0.2">
      <c r="A138" s="51" t="s">
        <v>737</v>
      </c>
      <c r="B138" s="51"/>
      <c r="C138" s="51"/>
      <c r="D138" s="51"/>
      <c r="E138" s="51"/>
      <c r="F138" s="51"/>
      <c r="G138" s="51"/>
      <c r="H138" s="356"/>
      <c r="I138" s="385">
        <f>+'SE Calculations'!J106</f>
        <v>0</v>
      </c>
      <c r="J138" s="51"/>
      <c r="K138" s="356"/>
      <c r="L138" s="385">
        <f>+'SE Calculations'!M106</f>
        <v>0</v>
      </c>
      <c r="M138" s="51"/>
    </row>
    <row r="139" spans="1:13" x14ac:dyDescent="0.2">
      <c r="A139" s="51" t="s">
        <v>738</v>
      </c>
      <c r="B139" s="51"/>
      <c r="C139" s="51"/>
      <c r="D139" s="51"/>
      <c r="E139" s="51"/>
      <c r="F139" s="51"/>
      <c r="G139" s="51"/>
      <c r="H139" s="361"/>
      <c r="I139" s="385">
        <f>+'SE Calculations'!J107</f>
        <v>0</v>
      </c>
      <c r="J139" s="51"/>
      <c r="K139" s="361"/>
      <c r="L139" s="385">
        <f>+'SE Calculations'!M107</f>
        <v>0</v>
      </c>
      <c r="M139" s="51"/>
    </row>
    <row r="140" spans="1:13" ht="39" customHeight="1" x14ac:dyDescent="0.2">
      <c r="A140" s="51"/>
      <c r="B140" s="51"/>
      <c r="C140" s="51"/>
      <c r="D140" s="51"/>
      <c r="E140" s="51"/>
      <c r="F140" s="51"/>
      <c r="G140" s="51"/>
      <c r="H140" s="1484" t="str">
        <f>IF(SUM(J101:J134)&lt;&gt;24, "^Error-all numbers must be positive!", " ")</f>
        <v xml:space="preserve"> </v>
      </c>
      <c r="I140" s="1484"/>
      <c r="J140" s="51"/>
      <c r="K140" s="1484" t="str">
        <f>IF(SUM(M101:M134)&lt;&gt;24, "^Error-all numbers must be positive!", " ")</f>
        <v xml:space="preserve"> </v>
      </c>
      <c r="L140" s="1484"/>
      <c r="M140" s="51"/>
    </row>
    <row r="141" spans="1:13" ht="2.25" customHeight="1" x14ac:dyDescent="0.2">
      <c r="A141" s="368"/>
      <c r="B141" s="369"/>
      <c r="C141" s="369"/>
      <c r="D141" s="369"/>
      <c r="E141" s="369"/>
      <c r="F141" s="369"/>
      <c r="G141" s="369"/>
      <c r="H141" s="369"/>
      <c r="I141" s="369"/>
      <c r="J141" s="369"/>
      <c r="K141" s="369"/>
      <c r="L141" s="369"/>
      <c r="M141" s="370"/>
    </row>
    <row r="142" spans="1:13" ht="13.5" thickBot="1" x14ac:dyDescent="0.25">
      <c r="A142" s="453" t="s">
        <v>166</v>
      </c>
      <c r="B142" s="372"/>
      <c r="C142" s="372"/>
      <c r="D142" s="372"/>
      <c r="E142" s="372"/>
      <c r="F142" s="372"/>
      <c r="G142" s="372"/>
      <c r="H142" s="373"/>
      <c r="I142" s="367">
        <f>+'SE Calculations'!J109</f>
        <v>0</v>
      </c>
      <c r="J142" s="372"/>
      <c r="K142" s="373"/>
      <c r="L142" s="367">
        <f>+'SE Calculations'!M109</f>
        <v>0</v>
      </c>
      <c r="M142" s="374"/>
    </row>
    <row r="143" spans="1:13" ht="5.25" customHeight="1" x14ac:dyDescent="0.2">
      <c r="A143" s="375"/>
      <c r="B143" s="376"/>
      <c r="C143" s="376"/>
      <c r="D143" s="376"/>
      <c r="E143" s="376"/>
      <c r="F143" s="376"/>
      <c r="G143" s="376"/>
      <c r="H143" s="376"/>
      <c r="I143" s="376"/>
      <c r="J143" s="376"/>
      <c r="K143" s="376"/>
      <c r="L143" s="376"/>
      <c r="M143" s="377"/>
    </row>
    <row r="144" spans="1:13" ht="5.25" customHeight="1" x14ac:dyDescent="0.2">
      <c r="A144" s="51"/>
      <c r="B144" s="51"/>
      <c r="C144" s="51"/>
      <c r="D144" s="51"/>
      <c r="E144" s="51"/>
      <c r="F144" s="51"/>
      <c r="G144" s="51"/>
      <c r="H144" s="51"/>
      <c r="I144" s="51"/>
      <c r="J144" s="51"/>
      <c r="K144" s="51"/>
      <c r="L144" s="51"/>
      <c r="M144" s="51"/>
    </row>
    <row r="145" spans="1:13" ht="6" customHeight="1" x14ac:dyDescent="0.2">
      <c r="A145" s="364"/>
      <c r="B145" s="364"/>
      <c r="C145" s="364"/>
      <c r="D145" s="364"/>
      <c r="E145" s="364"/>
      <c r="F145" s="364"/>
      <c r="G145" s="364"/>
      <c r="H145" s="364"/>
      <c r="I145" s="364"/>
      <c r="J145" s="364"/>
      <c r="K145" s="364"/>
      <c r="L145" s="364"/>
      <c r="M145" s="364"/>
    </row>
    <row r="146" spans="1:13" x14ac:dyDescent="0.2">
      <c r="A146" s="51" t="s">
        <v>739</v>
      </c>
      <c r="B146" s="51"/>
      <c r="C146" s="51"/>
      <c r="D146" s="51"/>
      <c r="E146" s="51"/>
      <c r="F146" s="51"/>
      <c r="G146" s="51"/>
      <c r="H146" s="51"/>
      <c r="I146" s="51"/>
      <c r="J146" s="51"/>
      <c r="K146" s="51"/>
      <c r="L146" s="51"/>
      <c r="M146" s="51"/>
    </row>
    <row r="147" spans="1:13" x14ac:dyDescent="0.2">
      <c r="A147" s="51" t="s">
        <v>740</v>
      </c>
      <c r="B147" s="51"/>
      <c r="C147" s="51"/>
      <c r="D147" s="51"/>
      <c r="E147" s="51"/>
      <c r="F147" s="51"/>
      <c r="G147" s="51"/>
      <c r="H147" s="51"/>
      <c r="I147" s="51"/>
      <c r="J147" s="51"/>
      <c r="K147" s="51"/>
      <c r="L147" s="51"/>
      <c r="M147" s="51"/>
    </row>
    <row r="148" spans="1:13" ht="2.25" customHeight="1" x14ac:dyDescent="0.2">
      <c r="A148" s="51"/>
      <c r="B148" s="51"/>
      <c r="C148" s="51"/>
      <c r="D148" s="51"/>
      <c r="E148" s="51"/>
      <c r="F148" s="51"/>
      <c r="G148" s="51"/>
      <c r="H148" s="51"/>
      <c r="I148" s="51"/>
      <c r="J148" s="51"/>
      <c r="K148" s="51"/>
      <c r="L148" s="51"/>
      <c r="M148" s="51"/>
    </row>
    <row r="149" spans="1:13" x14ac:dyDescent="0.2">
      <c r="A149" s="181" t="s">
        <v>167</v>
      </c>
      <c r="B149" s="51"/>
      <c r="C149" s="51"/>
      <c r="D149" s="51"/>
      <c r="E149" s="51"/>
      <c r="F149" s="51"/>
      <c r="G149" s="51"/>
      <c r="H149" s="51"/>
      <c r="I149" s="51"/>
      <c r="J149" s="51"/>
      <c r="K149" s="51"/>
      <c r="L149" s="51"/>
      <c r="M149" s="51"/>
    </row>
    <row r="150" spans="1:13" x14ac:dyDescent="0.2">
      <c r="A150" s="51" t="s">
        <v>168</v>
      </c>
      <c r="B150" s="51"/>
      <c r="C150" s="51"/>
      <c r="D150" s="51"/>
      <c r="E150" s="51"/>
      <c r="F150" s="51"/>
      <c r="G150" s="51"/>
      <c r="H150" s="51"/>
      <c r="I150" s="51"/>
      <c r="J150" s="51"/>
      <c r="K150" s="51"/>
      <c r="L150" s="1501"/>
      <c r="M150" s="1501"/>
    </row>
    <row r="151" spans="1:13" ht="15" customHeight="1" x14ac:dyDescent="0.2">
      <c r="A151" s="51" t="s">
        <v>169</v>
      </c>
      <c r="B151" s="51"/>
      <c r="C151" s="1501"/>
      <c r="D151" s="1501"/>
      <c r="E151" s="51"/>
      <c r="F151" s="55" t="s">
        <v>0</v>
      </c>
      <c r="G151" s="1522"/>
      <c r="H151" s="1522"/>
      <c r="I151" s="388" t="s">
        <v>170</v>
      </c>
      <c r="J151" s="388"/>
      <c r="K151" s="388"/>
      <c r="L151" s="1488">
        <f>+C151*G151</f>
        <v>0</v>
      </c>
      <c r="M151" s="1488"/>
    </row>
    <row r="152" spans="1:13" x14ac:dyDescent="0.2">
      <c r="A152" s="51" t="s">
        <v>171</v>
      </c>
      <c r="B152" s="51"/>
      <c r="C152" s="1489"/>
      <c r="D152" s="1489"/>
      <c r="E152" s="51"/>
      <c r="F152" s="55" t="s">
        <v>0</v>
      </c>
      <c r="G152" s="1490"/>
      <c r="H152" s="1490"/>
      <c r="I152" s="388" t="s">
        <v>170</v>
      </c>
      <c r="J152" s="388"/>
      <c r="K152" s="388"/>
      <c r="L152" s="1488">
        <f>+C152*G152</f>
        <v>0</v>
      </c>
      <c r="M152" s="1488"/>
    </row>
    <row r="153" spans="1:13" x14ac:dyDescent="0.2">
      <c r="A153" s="51" t="s">
        <v>172</v>
      </c>
      <c r="B153" s="51"/>
      <c r="C153" s="51"/>
      <c r="D153" s="51"/>
      <c r="E153" s="51"/>
      <c r="F153" s="51"/>
      <c r="G153" s="51"/>
      <c r="H153" s="51"/>
      <c r="I153" s="51"/>
      <c r="J153" s="51"/>
      <c r="K153" s="51"/>
      <c r="L153" s="1488">
        <f>+L150+L151+L152</f>
        <v>0</v>
      </c>
      <c r="M153" s="1488"/>
    </row>
    <row r="154" spans="1:13" ht="3.75" customHeight="1" x14ac:dyDescent="0.2">
      <c r="A154" s="51"/>
      <c r="B154" s="51"/>
      <c r="C154" s="51"/>
      <c r="D154" s="51"/>
      <c r="E154" s="51"/>
      <c r="F154" s="51"/>
      <c r="G154" s="51"/>
      <c r="H154" s="51"/>
      <c r="I154" s="51"/>
      <c r="J154" s="51"/>
      <c r="K154" s="51"/>
      <c r="L154" s="1500"/>
      <c r="M154" s="1500"/>
    </row>
    <row r="155" spans="1:13" ht="6" customHeight="1" x14ac:dyDescent="0.2">
      <c r="A155" s="364"/>
      <c r="B155" s="364"/>
      <c r="C155" s="364"/>
      <c r="D155" s="364"/>
      <c r="E155" s="364"/>
      <c r="F155" s="364"/>
      <c r="G155" s="364"/>
      <c r="H155" s="364"/>
      <c r="I155" s="364"/>
      <c r="J155" s="364"/>
      <c r="K155" s="364"/>
      <c r="L155" s="364"/>
      <c r="M155" s="364"/>
    </row>
    <row r="156" spans="1:13" x14ac:dyDescent="0.2">
      <c r="A156" s="181" t="s">
        <v>226</v>
      </c>
      <c r="B156" s="51"/>
      <c r="C156" s="51"/>
      <c r="D156" s="51"/>
      <c r="E156" s="51"/>
      <c r="F156" s="51"/>
      <c r="G156" s="51"/>
      <c r="H156" s="51"/>
      <c r="I156" s="51"/>
      <c r="J156" s="51"/>
      <c r="K156" s="51"/>
      <c r="L156" s="51"/>
      <c r="M156" s="51"/>
    </row>
    <row r="157" spans="1:13" ht="5.25" customHeight="1" x14ac:dyDescent="0.2">
      <c r="A157" s="181"/>
      <c r="B157" s="51"/>
      <c r="C157" s="51"/>
      <c r="D157" s="51"/>
      <c r="E157" s="51"/>
      <c r="F157" s="51"/>
      <c r="G157" s="51"/>
      <c r="H157" s="51"/>
      <c r="I157" s="51"/>
      <c r="J157" s="51"/>
      <c r="K157" s="51"/>
      <c r="L157" s="51"/>
      <c r="M157" s="51"/>
    </row>
    <row r="158" spans="1:13" x14ac:dyDescent="0.2">
      <c r="A158" s="390" t="s">
        <v>17</v>
      </c>
      <c r="B158" s="391"/>
      <c r="C158" s="391"/>
      <c r="D158" s="392" t="s">
        <v>166</v>
      </c>
      <c r="E158" s="392"/>
      <c r="F158" s="1486" t="s">
        <v>221</v>
      </c>
      <c r="G158" s="1486"/>
      <c r="H158" s="392"/>
      <c r="I158" s="392" t="s">
        <v>222</v>
      </c>
      <c r="J158" s="51"/>
      <c r="K158" s="51"/>
      <c r="L158" s="51"/>
      <c r="M158" s="51"/>
    </row>
    <row r="159" spans="1:13" x14ac:dyDescent="0.2">
      <c r="A159" s="393" t="s">
        <v>129</v>
      </c>
      <c r="B159" s="357" t="str">
        <f>+I21</f>
        <v>Starting Year</v>
      </c>
      <c r="C159" s="393"/>
      <c r="D159" s="385">
        <f>+I142</f>
        <v>0</v>
      </c>
      <c r="E159" s="393"/>
      <c r="F159" s="1487"/>
      <c r="G159" s="1487"/>
      <c r="H159" s="393"/>
      <c r="I159" s="385" t="e">
        <f>+D159/F159</f>
        <v>#DIV/0!</v>
      </c>
      <c r="J159" s="51"/>
      <c r="K159" s="51"/>
      <c r="L159" s="51"/>
      <c r="M159" s="51"/>
    </row>
    <row r="160" spans="1:13" x14ac:dyDescent="0.2">
      <c r="A160" s="393" t="s">
        <v>129</v>
      </c>
      <c r="B160" s="357" t="str">
        <f>+L21</f>
        <v xml:space="preserve"> </v>
      </c>
      <c r="C160" s="393"/>
      <c r="D160" s="385">
        <f>+L142</f>
        <v>0</v>
      </c>
      <c r="E160" s="393"/>
      <c r="F160" s="1487"/>
      <c r="G160" s="1487"/>
      <c r="H160" s="393"/>
      <c r="I160" s="385" t="e">
        <f>+D160/F160</f>
        <v>#DIV/0!</v>
      </c>
      <c r="J160" s="51"/>
      <c r="K160" s="51"/>
      <c r="L160" s="51"/>
      <c r="M160" s="51"/>
    </row>
    <row r="161" spans="1:13" x14ac:dyDescent="0.2">
      <c r="A161" s="393"/>
      <c r="B161" s="187" t="s">
        <v>223</v>
      </c>
      <c r="C161" s="393"/>
      <c r="D161" s="385">
        <f>+D160+D159</f>
        <v>0</v>
      </c>
      <c r="E161" s="393"/>
      <c r="F161" s="1487">
        <f>+F159+F160</f>
        <v>0</v>
      </c>
      <c r="G161" s="1487"/>
      <c r="H161" s="393"/>
      <c r="I161" s="385" t="e">
        <f>+D161/F161</f>
        <v>#DIV/0!</v>
      </c>
      <c r="J161" s="51"/>
      <c r="K161" s="51"/>
      <c r="L161" s="51"/>
      <c r="M161" s="51"/>
    </row>
    <row r="162" spans="1:13" x14ac:dyDescent="0.2">
      <c r="A162" s="51"/>
      <c r="B162" s="55"/>
      <c r="C162" s="51"/>
      <c r="D162" s="454"/>
      <c r="E162" s="51"/>
      <c r="F162" s="455"/>
      <c r="G162" s="455"/>
      <c r="H162" s="51"/>
      <c r="I162" s="454"/>
      <c r="J162" s="51"/>
      <c r="K162" s="51"/>
      <c r="L162" s="51"/>
      <c r="M162" s="51"/>
    </row>
    <row r="163" spans="1:13" ht="5.25" customHeight="1" x14ac:dyDescent="0.2">
      <c r="A163" s="51"/>
      <c r="B163" s="55"/>
      <c r="C163" s="51"/>
      <c r="D163" s="394"/>
      <c r="E163" s="51"/>
      <c r="F163" s="456"/>
      <c r="G163" s="456"/>
      <c r="H163" s="51"/>
      <c r="I163" s="394"/>
      <c r="J163" s="51"/>
      <c r="K163" s="51"/>
      <c r="L163" s="51"/>
      <c r="M163" s="51"/>
    </row>
    <row r="164" spans="1:13" x14ac:dyDescent="0.2">
      <c r="A164" s="390" t="s">
        <v>224</v>
      </c>
      <c r="B164" s="396"/>
      <c r="C164" s="391"/>
      <c r="D164" s="392" t="s">
        <v>225</v>
      </c>
      <c r="E164" s="392"/>
      <c r="F164" s="1486" t="s">
        <v>221</v>
      </c>
      <c r="G164" s="1486"/>
      <c r="H164" s="392"/>
      <c r="I164" s="392" t="s">
        <v>222</v>
      </c>
      <c r="J164" s="51"/>
      <c r="K164" s="51"/>
      <c r="L164" s="51"/>
      <c r="M164" s="51"/>
    </row>
    <row r="165" spans="1:13" x14ac:dyDescent="0.2">
      <c r="A165" s="391"/>
      <c r="B165" s="396" t="s">
        <v>172</v>
      </c>
      <c r="C165" s="391"/>
      <c r="D165" s="385">
        <f>+L153</f>
        <v>0</v>
      </c>
      <c r="E165" s="391"/>
      <c r="F165" s="1487"/>
      <c r="G165" s="1487"/>
      <c r="H165" s="391"/>
      <c r="I165" s="385" t="e">
        <f>+D165/F165</f>
        <v>#DIV/0!</v>
      </c>
      <c r="J165" s="51"/>
      <c r="K165" s="51"/>
      <c r="L165" s="51"/>
      <c r="M165" s="51"/>
    </row>
    <row r="166" spans="1:13" ht="6.75" customHeight="1" thickBot="1" x14ac:dyDescent="0.25">
      <c r="A166" s="51"/>
      <c r="B166" s="55"/>
      <c r="C166" s="51"/>
      <c r="D166" s="394"/>
      <c r="E166" s="51"/>
      <c r="F166" s="457"/>
      <c r="G166" s="457"/>
      <c r="H166" s="51"/>
      <c r="I166" s="394"/>
      <c r="J166" s="51"/>
      <c r="K166" s="51"/>
      <c r="L166" s="51"/>
      <c r="M166" s="51"/>
    </row>
    <row r="167" spans="1:13" ht="12" customHeight="1" thickBot="1" x14ac:dyDescent="0.25">
      <c r="A167" s="1492" t="s">
        <v>13</v>
      </c>
      <c r="B167" s="1493"/>
      <c r="C167" s="1493"/>
      <c r="D167" s="1493"/>
      <c r="E167" s="1493"/>
      <c r="F167" s="1493"/>
      <c r="G167" s="1493"/>
      <c r="H167" s="1493"/>
      <c r="I167" s="1493"/>
      <c r="J167" s="1493"/>
      <c r="K167" s="1493"/>
      <c r="L167" s="1493"/>
      <c r="M167" s="1494"/>
    </row>
    <row r="168" spans="1:13" ht="138" customHeight="1" x14ac:dyDescent="0.2">
      <c r="A168" s="1495"/>
      <c r="B168" s="1496"/>
      <c r="C168" s="1496"/>
      <c r="D168" s="1496"/>
      <c r="E168" s="1496"/>
      <c r="F168" s="1496"/>
      <c r="G168" s="1496"/>
      <c r="H168" s="1496"/>
      <c r="I168" s="1496"/>
      <c r="J168" s="1496"/>
      <c r="K168" s="1496"/>
      <c r="L168" s="1496"/>
      <c r="M168" s="1497"/>
    </row>
    <row r="169" spans="1:13" x14ac:dyDescent="0.2">
      <c r="A169" s="51"/>
      <c r="B169" s="51"/>
      <c r="C169" s="51"/>
      <c r="D169" s="51"/>
      <c r="E169" s="51"/>
      <c r="F169" s="51"/>
      <c r="G169" s="51"/>
      <c r="H169" s="51"/>
      <c r="I169" s="51"/>
      <c r="J169" s="51"/>
      <c r="K169" s="51"/>
      <c r="L169" s="51"/>
      <c r="M169" s="387" t="s">
        <v>741</v>
      </c>
    </row>
  </sheetData>
  <sheetProtection password="D65B" sheet="1" objects="1" scenarios="1"/>
  <mergeCells count="38">
    <mergeCell ref="A1:M1"/>
    <mergeCell ref="F164:G164"/>
    <mergeCell ref="F165:G165"/>
    <mergeCell ref="A167:M167"/>
    <mergeCell ref="A168:M168"/>
    <mergeCell ref="A9:M9"/>
    <mergeCell ref="L153:M153"/>
    <mergeCell ref="L154:M154"/>
    <mergeCell ref="F158:G158"/>
    <mergeCell ref="F159:G159"/>
    <mergeCell ref="F160:G160"/>
    <mergeCell ref="F161:G161"/>
    <mergeCell ref="L150:M150"/>
    <mergeCell ref="C151:D151"/>
    <mergeCell ref="G151:H151"/>
    <mergeCell ref="L151:M151"/>
    <mergeCell ref="C152:D152"/>
    <mergeCell ref="G152:H152"/>
    <mergeCell ref="L152:M152"/>
    <mergeCell ref="K91:L91"/>
    <mergeCell ref="A93:M93"/>
    <mergeCell ref="B96:C98"/>
    <mergeCell ref="F96:I98"/>
    <mergeCell ref="L96:M98"/>
    <mergeCell ref="H140:I140"/>
    <mergeCell ref="K140:L140"/>
    <mergeCell ref="B18:M19"/>
    <mergeCell ref="C34:D34"/>
    <mergeCell ref="E34:F34"/>
    <mergeCell ref="A76:M76"/>
    <mergeCell ref="H86:I86"/>
    <mergeCell ref="K86:L86"/>
    <mergeCell ref="A7:M7"/>
    <mergeCell ref="C11:D11"/>
    <mergeCell ref="G11:M11"/>
    <mergeCell ref="B15:B16"/>
    <mergeCell ref="D15:D16"/>
    <mergeCell ref="H15:I16"/>
  </mergeCells>
  <conditionalFormatting sqref="J23:J34">
    <cfRule type="containsText" dxfId="144" priority="10" stopIfTrue="1" operator="containsText" text="&lt;Error">
      <formula>NOT(ISERROR(SEARCH("&lt;Error",J23)))</formula>
    </cfRule>
  </conditionalFormatting>
  <conditionalFormatting sqref="J37:J38">
    <cfRule type="containsText" dxfId="143" priority="23" stopIfTrue="1" operator="containsText" text="&lt;Error">
      <formula>NOT(ISERROR(SEARCH("&lt;Error",J37)))</formula>
    </cfRule>
  </conditionalFormatting>
  <conditionalFormatting sqref="J41:J42">
    <cfRule type="containsText" dxfId="142" priority="24" stopIfTrue="1" operator="containsText" text="&lt;Error">
      <formula>NOT(ISERROR(SEARCH("&lt;Error",J41)))</formula>
    </cfRule>
  </conditionalFormatting>
  <conditionalFormatting sqref="J45:J50">
    <cfRule type="containsText" dxfId="141" priority="25" stopIfTrue="1" operator="containsText" text="&lt;Error">
      <formula>NOT(ISERROR(SEARCH("&lt;Error",J45)))</formula>
    </cfRule>
  </conditionalFormatting>
  <conditionalFormatting sqref="J53">
    <cfRule type="containsText" dxfId="140" priority="26" stopIfTrue="1" operator="containsText" text="&lt;Error">
      <formula>NOT(ISERROR(SEARCH("&lt;Error",J53)))</formula>
    </cfRule>
  </conditionalFormatting>
  <conditionalFormatting sqref="J56">
    <cfRule type="containsText" dxfId="139" priority="27" stopIfTrue="1" operator="containsText" text="&lt;Error">
      <formula>NOT(ISERROR(SEARCH("&lt;Error",J56)))</formula>
    </cfRule>
  </conditionalFormatting>
  <conditionalFormatting sqref="J59">
    <cfRule type="containsText" dxfId="138" priority="28" stopIfTrue="1" operator="containsText" text="&lt;Error">
      <formula>NOT(ISERROR(SEARCH("&lt;Error",J59)))</formula>
    </cfRule>
  </conditionalFormatting>
  <conditionalFormatting sqref="J62:J64">
    <cfRule type="containsText" dxfId="137" priority="29" stopIfTrue="1" operator="containsText" text="&lt;Error">
      <formula>NOT(ISERROR(SEARCH("&lt;Error",J62)))</formula>
    </cfRule>
  </conditionalFormatting>
  <conditionalFormatting sqref="J66">
    <cfRule type="containsText" dxfId="136" priority="30" stopIfTrue="1" operator="containsText" text="&lt;Error">
      <formula>NOT(ISERROR(SEARCH("&lt;Error",J66)))</formula>
    </cfRule>
  </conditionalFormatting>
  <conditionalFormatting sqref="J69:J73">
    <cfRule type="containsText" dxfId="135" priority="31" stopIfTrue="1" operator="containsText" text="&lt;Error">
      <formula>NOT(ISERROR(SEARCH("&lt;Error",J69)))</formula>
    </cfRule>
  </conditionalFormatting>
  <conditionalFormatting sqref="J79:J81">
    <cfRule type="containsText" dxfId="134" priority="32" stopIfTrue="1" operator="containsText" text="&lt;Error">
      <formula>NOT(ISERROR(SEARCH("&lt;Error",J79)))</formula>
    </cfRule>
  </conditionalFormatting>
  <conditionalFormatting sqref="J101:J107">
    <cfRule type="containsText" dxfId="133" priority="9" stopIfTrue="1" operator="containsText" text="&lt;Error">
      <formula>NOT(ISERROR(SEARCH("&lt;Error",J101)))</formula>
    </cfRule>
  </conditionalFormatting>
  <conditionalFormatting sqref="J112:J117">
    <cfRule type="containsText" dxfId="132" priority="8" stopIfTrue="1" operator="containsText" text="&lt;Error">
      <formula>NOT(ISERROR(SEARCH("&lt;Error",J112)))</formula>
    </cfRule>
  </conditionalFormatting>
  <conditionalFormatting sqref="J122:J131">
    <cfRule type="containsText" dxfId="131" priority="1" stopIfTrue="1" operator="containsText" text="&lt;Error">
      <formula>NOT(ISERROR(SEARCH("&lt;Error",J122)))</formula>
    </cfRule>
  </conditionalFormatting>
  <conditionalFormatting sqref="J134">
    <cfRule type="containsText" dxfId="130" priority="3" stopIfTrue="1" operator="containsText" text="&lt;Error">
      <formula>NOT(ISERROR(SEARCH("&lt;Error",J134)))</formula>
    </cfRule>
  </conditionalFormatting>
  <conditionalFormatting sqref="M23:M34 J84:J85">
    <cfRule type="containsText" dxfId="129" priority="33" stopIfTrue="1" operator="containsText" text="&lt;Error">
      <formula>NOT(ISERROR(SEARCH("&lt;Error",J23)))</formula>
    </cfRule>
  </conditionalFormatting>
  <conditionalFormatting sqref="M37:M38">
    <cfRule type="containsText" dxfId="128" priority="11" stopIfTrue="1" operator="containsText" text="&lt;Error">
      <formula>NOT(ISERROR(SEARCH("&lt;Error",M37)))</formula>
    </cfRule>
  </conditionalFormatting>
  <conditionalFormatting sqref="M41:M42">
    <cfRule type="containsText" dxfId="127" priority="12" stopIfTrue="1" operator="containsText" text="&lt;Error">
      <formula>NOT(ISERROR(SEARCH("&lt;Error",M41)))</formula>
    </cfRule>
  </conditionalFormatting>
  <conditionalFormatting sqref="M45:M50">
    <cfRule type="containsText" dxfId="126" priority="13" stopIfTrue="1" operator="containsText" text="&lt;Error">
      <formula>NOT(ISERROR(SEARCH("&lt;Error",M45)))</formula>
    </cfRule>
  </conditionalFormatting>
  <conditionalFormatting sqref="M53">
    <cfRule type="containsText" dxfId="125" priority="14" stopIfTrue="1" operator="containsText" text="&lt;Error">
      <formula>NOT(ISERROR(SEARCH("&lt;Error",M53)))</formula>
    </cfRule>
  </conditionalFormatting>
  <conditionalFormatting sqref="M56">
    <cfRule type="containsText" dxfId="124" priority="15" stopIfTrue="1" operator="containsText" text="&lt;Error">
      <formula>NOT(ISERROR(SEARCH("&lt;Error",M56)))</formula>
    </cfRule>
  </conditionalFormatting>
  <conditionalFormatting sqref="M59">
    <cfRule type="containsText" dxfId="123" priority="16" stopIfTrue="1" operator="containsText" text="&lt;Error">
      <formula>NOT(ISERROR(SEARCH("&lt;Error",M59)))</formula>
    </cfRule>
  </conditionalFormatting>
  <conditionalFormatting sqref="M62:M64">
    <cfRule type="containsText" dxfId="122" priority="17" stopIfTrue="1" operator="containsText" text="&lt;Error">
      <formula>NOT(ISERROR(SEARCH("&lt;Error",M62)))</formula>
    </cfRule>
  </conditionalFormatting>
  <conditionalFormatting sqref="M66">
    <cfRule type="containsText" dxfId="121" priority="18" stopIfTrue="1" operator="containsText" text="&lt;Error">
      <formula>NOT(ISERROR(SEARCH("&lt;Error",M66)))</formula>
    </cfRule>
  </conditionalFormatting>
  <conditionalFormatting sqref="M69:M73">
    <cfRule type="containsText" dxfId="120" priority="19" stopIfTrue="1" operator="containsText" text="&lt;Error">
      <formula>NOT(ISERROR(SEARCH("&lt;Error",M69)))</formula>
    </cfRule>
  </conditionalFormatting>
  <conditionalFormatting sqref="M79:M81">
    <cfRule type="containsText" dxfId="119" priority="20" stopIfTrue="1" operator="containsText" text="&lt;Error">
      <formula>NOT(ISERROR(SEARCH("&lt;Error",M79)))</formula>
    </cfRule>
  </conditionalFormatting>
  <conditionalFormatting sqref="M84:M85">
    <cfRule type="containsText" dxfId="118" priority="21" stopIfTrue="1" operator="containsText" text="&lt;Error">
      <formula>NOT(ISERROR(SEARCH("&lt;Error",M84)))</formula>
    </cfRule>
  </conditionalFormatting>
  <conditionalFormatting sqref="M101:M107">
    <cfRule type="containsText" dxfId="117" priority="6" stopIfTrue="1" operator="containsText" text="&lt;Error">
      <formula>NOT(ISERROR(SEARCH("&lt;Error",M101)))</formula>
    </cfRule>
  </conditionalFormatting>
  <conditionalFormatting sqref="M112:M117">
    <cfRule type="containsText" dxfId="116" priority="5" stopIfTrue="1" operator="containsText" text="&lt;Error">
      <formula>NOT(ISERROR(SEARCH("&lt;Error",M112)))</formula>
    </cfRule>
  </conditionalFormatting>
  <conditionalFormatting sqref="M122:M131">
    <cfRule type="containsText" dxfId="115" priority="4" stopIfTrue="1" operator="containsText" text="&lt;Error">
      <formula>NOT(ISERROR(SEARCH("&lt;Error",M122)))</formula>
    </cfRule>
  </conditionalFormatting>
  <conditionalFormatting sqref="M134">
    <cfRule type="containsText" dxfId="114" priority="2" stopIfTrue="1" operator="containsText" text="&lt;Error">
      <formula>NOT(ISERROR(SEARCH("&lt;Error",M134)))</formula>
    </cfRule>
  </conditionalFormatting>
  <dataValidations count="1">
    <dataValidation type="list" allowBlank="1" showInputMessage="1" showErrorMessage="1" sqref="H28 H122 K122 K23 H23 K30 K112 H112 H124:H125 K124:K125 K101:K102 H101:H102 H84:H85 K84:K85 H79:H80 K79:K80 K70 H70 H56 K56 K53 H53 K45 H45 K33:K34 K28 H33:H34 H30" xr:uid="{00000000-0002-0000-0E00-000000000000}">
      <formula1>$H$2:$H$3</formula1>
    </dataValidation>
  </dataValidations>
  <pageMargins left="0.7" right="0.7" top="0.75" bottom="0.75" header="0.3" footer="0.3"/>
  <pageSetup scale="63" orientation="portrait" r:id="rId1"/>
  <rowBreaks count="1" manualBreakCount="1">
    <brk id="9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7" tint="0.39997558519241921"/>
    <pageSetUpPr fitToPage="1"/>
  </sheetPr>
  <dimension ref="A1:N196"/>
  <sheetViews>
    <sheetView zoomScaleNormal="100" zoomScaleSheetLayoutView="100" workbookViewId="0">
      <selection activeCell="A10" sqref="A10:M10"/>
    </sheetView>
  </sheetViews>
  <sheetFormatPr defaultColWidth="9.140625" defaultRowHeight="12.75" x14ac:dyDescent="0.2"/>
  <cols>
    <col min="1" max="1" width="3.42578125" style="53" customWidth="1"/>
    <col min="2" max="2" width="18.85546875" style="53" customWidth="1"/>
    <col min="3" max="3" width="3.28515625" style="53" customWidth="1"/>
    <col min="4" max="4" width="15.140625" style="53" customWidth="1"/>
    <col min="5" max="5" width="3.7109375" style="53" customWidth="1"/>
    <col min="6" max="6" width="12" style="53" customWidth="1"/>
    <col min="7" max="7" width="3.28515625" style="53" customWidth="1"/>
    <col min="8" max="8" width="4.7109375" style="53" customWidth="1"/>
    <col min="9" max="9" width="15" style="53" customWidth="1"/>
    <col min="10" max="10" width="6.42578125" style="53" customWidth="1"/>
    <col min="11" max="11" width="4.140625" style="53" customWidth="1"/>
    <col min="12" max="12" width="14.5703125" style="53" customWidth="1"/>
    <col min="13" max="13" width="7.85546875" style="53" customWidth="1"/>
    <col min="14" max="16384" width="9.140625" style="53"/>
  </cols>
  <sheetData>
    <row r="1" spans="1:13" x14ac:dyDescent="0.2">
      <c r="A1" s="51"/>
      <c r="B1" s="51"/>
      <c r="C1" s="51"/>
      <c r="D1" s="51"/>
      <c r="E1" s="51"/>
      <c r="F1" s="51"/>
      <c r="G1" s="51"/>
      <c r="H1" s="52" t="s">
        <v>124</v>
      </c>
      <c r="I1" s="51"/>
      <c r="J1" s="51"/>
      <c r="K1" s="51"/>
      <c r="L1" s="51"/>
      <c r="M1" s="51"/>
    </row>
    <row r="2" spans="1:13" x14ac:dyDescent="0.2">
      <c r="A2" s="51"/>
      <c r="B2" s="51"/>
      <c r="C2" s="51"/>
      <c r="D2" s="51"/>
      <c r="F2" s="51"/>
      <c r="G2" s="51"/>
      <c r="H2" s="52" t="s">
        <v>125</v>
      </c>
      <c r="I2" s="51"/>
      <c r="J2" s="51"/>
      <c r="K2" s="51"/>
      <c r="L2" s="51"/>
      <c r="M2" s="51"/>
    </row>
    <row r="3" spans="1:13" x14ac:dyDescent="0.2">
      <c r="A3" s="51"/>
      <c r="B3" s="51"/>
      <c r="C3" s="51"/>
      <c r="D3" s="51"/>
      <c r="E3" s="51"/>
      <c r="F3" s="51"/>
      <c r="G3" s="51"/>
      <c r="H3" s="52"/>
      <c r="I3" s="51"/>
      <c r="J3" s="51"/>
      <c r="K3" s="51"/>
      <c r="L3" s="51"/>
      <c r="M3" s="51"/>
    </row>
    <row r="4" spans="1:13" x14ac:dyDescent="0.2">
      <c r="A4" s="51"/>
      <c r="B4" s="51"/>
      <c r="C4" s="51"/>
      <c r="D4" s="51"/>
      <c r="E4" s="51"/>
      <c r="F4" s="51"/>
      <c r="G4" s="51"/>
      <c r="H4" s="51"/>
      <c r="I4" s="51"/>
      <c r="J4" s="51"/>
      <c r="K4" s="51"/>
      <c r="L4" s="51"/>
      <c r="M4" s="51"/>
    </row>
    <row r="5" spans="1:13" ht="18.75" x14ac:dyDescent="0.3">
      <c r="A5" s="54" t="s">
        <v>126</v>
      </c>
      <c r="B5" s="51"/>
      <c r="C5" s="51"/>
      <c r="D5" s="51"/>
      <c r="E5" s="51"/>
      <c r="F5" s="51"/>
      <c r="G5" s="51"/>
      <c r="H5" s="51"/>
      <c r="I5" s="51"/>
      <c r="J5" s="51"/>
      <c r="K5" s="51"/>
      <c r="L5" s="51"/>
      <c r="M5" s="55" t="s">
        <v>695</v>
      </c>
    </row>
    <row r="6" spans="1:13" ht="15.75" x14ac:dyDescent="0.2">
      <c r="A6" s="1510" t="s">
        <v>290</v>
      </c>
      <c r="B6" s="1511"/>
      <c r="C6" s="1511"/>
      <c r="D6" s="1511"/>
      <c r="E6" s="1511"/>
      <c r="F6" s="1511"/>
      <c r="G6" s="1511"/>
      <c r="H6" s="1511"/>
      <c r="I6" s="1511"/>
      <c r="J6" s="1511"/>
      <c r="K6" s="1511"/>
      <c r="L6" s="1511"/>
      <c r="M6" s="1512"/>
    </row>
    <row r="7" spans="1:13" ht="5.25" customHeight="1" x14ac:dyDescent="0.2">
      <c r="A7" s="51"/>
      <c r="B7" s="51"/>
      <c r="C7" s="51"/>
      <c r="D7" s="51"/>
      <c r="E7" s="51"/>
      <c r="F7" s="51"/>
      <c r="G7" s="51"/>
      <c r="H7" s="51"/>
      <c r="I7" s="51"/>
      <c r="J7" s="51"/>
      <c r="K7" s="51"/>
      <c r="L7" s="51"/>
      <c r="M7" s="51"/>
    </row>
    <row r="8" spans="1:13" x14ac:dyDescent="0.2">
      <c r="A8" s="51"/>
      <c r="B8" s="355" t="s">
        <v>127</v>
      </c>
      <c r="C8" s="1513"/>
      <c r="D8" s="1513"/>
      <c r="E8" s="51"/>
      <c r="F8" s="355" t="s">
        <v>128</v>
      </c>
      <c r="G8" s="1513"/>
      <c r="H8" s="1513"/>
      <c r="I8" s="1513"/>
      <c r="J8" s="1513"/>
      <c r="K8" s="1513"/>
      <c r="L8" s="1513"/>
      <c r="M8" s="1513"/>
    </row>
    <row r="9" spans="1:13" ht="5.25" customHeight="1" x14ac:dyDescent="0.2">
      <c r="A9" s="419"/>
      <c r="B9" s="419"/>
      <c r="C9" s="419"/>
      <c r="D9" s="419"/>
      <c r="E9" s="419"/>
      <c r="F9" s="419"/>
      <c r="G9" s="419"/>
      <c r="H9" s="419"/>
      <c r="I9" s="419"/>
      <c r="J9" s="419"/>
      <c r="K9" s="419"/>
      <c r="L9" s="419"/>
      <c r="M9" s="419"/>
    </row>
    <row r="10" spans="1:13" ht="16.5" customHeight="1" x14ac:dyDescent="0.3">
      <c r="A10" s="419"/>
      <c r="B10" s="419"/>
      <c r="C10" s="423" t="s">
        <v>650</v>
      </c>
      <c r="D10" s="439" t="s">
        <v>644</v>
      </c>
      <c r="E10" s="419"/>
      <c r="F10" s="441" t="str">
        <f>IF(D10="Fannie Mae", "This is the correct form for Fannie Mae and Jumbo products", IF(D10="Jumbo", "This is the correct form for Fannie Mae and Jumbo products", "Note: FHLMC Form 91 may be used instead of this form"))</f>
        <v>This is the correct form for Fannie Mae and Jumbo products</v>
      </c>
      <c r="G10" s="419"/>
      <c r="H10" s="419"/>
      <c r="I10" s="419"/>
      <c r="J10" s="419"/>
      <c r="K10" s="419"/>
      <c r="L10" s="419"/>
      <c r="M10" s="419"/>
    </row>
    <row r="11" spans="1:13" ht="5.25" customHeight="1" x14ac:dyDescent="0.2">
      <c r="A11" s="419"/>
      <c r="B11" s="419"/>
      <c r="C11" s="419"/>
      <c r="D11" s="419"/>
      <c r="E11" s="419"/>
      <c r="F11" s="419"/>
      <c r="G11" s="419"/>
      <c r="H11" s="419"/>
      <c r="I11" s="419"/>
      <c r="J11" s="419"/>
      <c r="K11" s="419"/>
      <c r="L11" s="419"/>
      <c r="M11" s="419"/>
    </row>
    <row r="12" spans="1:13" ht="38.25" customHeight="1" x14ac:dyDescent="0.2">
      <c r="A12" s="1531" t="s">
        <v>425</v>
      </c>
      <c r="B12" s="1531"/>
      <c r="C12" s="1531"/>
      <c r="D12" s="1531"/>
      <c r="E12" s="1531"/>
      <c r="F12" s="1531"/>
      <c r="G12" s="1531"/>
      <c r="H12" s="1531"/>
      <c r="I12" s="1531"/>
      <c r="J12" s="1531"/>
      <c r="K12" s="1531"/>
      <c r="L12" s="1531"/>
      <c r="M12" s="1531"/>
    </row>
    <row r="13" spans="1:13" ht="7.5" customHeight="1" x14ac:dyDescent="0.2">
      <c r="A13" s="51"/>
      <c r="B13" s="51"/>
      <c r="C13" s="51"/>
      <c r="D13" s="51"/>
      <c r="E13" s="51"/>
      <c r="F13" s="51"/>
      <c r="G13" s="51"/>
      <c r="H13" s="51"/>
      <c r="I13" s="51"/>
      <c r="J13" s="51"/>
      <c r="K13" s="51"/>
      <c r="L13" s="51"/>
      <c r="M13" s="51"/>
    </row>
    <row r="14" spans="1:13" x14ac:dyDescent="0.2">
      <c r="A14" s="51"/>
      <c r="B14" s="51"/>
      <c r="C14" s="51"/>
      <c r="D14" s="51"/>
      <c r="E14" s="51"/>
      <c r="F14" s="355"/>
      <c r="G14" s="51"/>
      <c r="H14" s="356" t="s">
        <v>129</v>
      </c>
      <c r="I14" s="418" t="s">
        <v>130</v>
      </c>
      <c r="J14" s="51"/>
      <c r="K14" s="356" t="s">
        <v>129</v>
      </c>
      <c r="L14" s="357" t="str">
        <f>IF(I14="starting year", " ", I14-1)</f>
        <v xml:space="preserve"> </v>
      </c>
    </row>
    <row r="15" spans="1:13" x14ac:dyDescent="0.2">
      <c r="A15" s="181" t="s">
        <v>131</v>
      </c>
      <c r="B15" s="51"/>
      <c r="C15" s="51"/>
      <c r="D15" s="51"/>
      <c r="E15" s="51"/>
      <c r="F15" s="51"/>
      <c r="G15" s="51"/>
      <c r="H15" s="51"/>
      <c r="I15" s="51"/>
      <c r="J15" s="51"/>
      <c r="K15" s="51"/>
      <c r="L15" s="51"/>
      <c r="M15" s="51"/>
    </row>
    <row r="16" spans="1:13" x14ac:dyDescent="0.2">
      <c r="A16" s="51">
        <v>1</v>
      </c>
      <c r="B16" s="51" t="s">
        <v>17</v>
      </c>
      <c r="C16" s="51"/>
      <c r="D16" s="51"/>
      <c r="E16" s="51"/>
      <c r="F16" s="51"/>
      <c r="G16" s="51"/>
      <c r="H16" s="415" t="s">
        <v>124</v>
      </c>
      <c r="I16" s="414"/>
      <c r="J16" s="359">
        <f t="shared" ref="J16:J29" si="0">IF(I16&lt;0, "&lt;Error",1)</f>
        <v>1</v>
      </c>
      <c r="K16" s="415" t="s">
        <v>124</v>
      </c>
      <c r="L16" s="414"/>
      <c r="M16" s="359">
        <f t="shared" ref="M16:M29" si="1">IF(L16&lt;0, "&lt;Error",1)</f>
        <v>1</v>
      </c>
    </row>
    <row r="17" spans="1:14" x14ac:dyDescent="0.2">
      <c r="A17" s="51">
        <v>2</v>
      </c>
      <c r="B17" s="51" t="s">
        <v>426</v>
      </c>
      <c r="C17" s="51"/>
      <c r="D17" s="51"/>
      <c r="E17" s="51"/>
      <c r="F17" s="51"/>
      <c r="G17" s="51"/>
      <c r="H17" s="356" t="s">
        <v>125</v>
      </c>
      <c r="I17" s="414"/>
      <c r="J17" s="359">
        <f t="shared" si="0"/>
        <v>1</v>
      </c>
      <c r="K17" s="356" t="s">
        <v>125</v>
      </c>
      <c r="L17" s="414"/>
      <c r="M17" s="359">
        <f t="shared" si="1"/>
        <v>1</v>
      </c>
    </row>
    <row r="18" spans="1:14" x14ac:dyDescent="0.2">
      <c r="A18" s="51">
        <v>3</v>
      </c>
      <c r="B18" s="51" t="s">
        <v>132</v>
      </c>
      <c r="C18" s="51"/>
      <c r="D18" s="51"/>
      <c r="E18" s="51"/>
      <c r="F18" s="51"/>
      <c r="G18" s="51"/>
      <c r="H18" s="356" t="s">
        <v>124</v>
      </c>
      <c r="I18" s="414"/>
      <c r="J18" s="359">
        <f t="shared" si="0"/>
        <v>1</v>
      </c>
      <c r="K18" s="356" t="s">
        <v>124</v>
      </c>
      <c r="L18" s="414"/>
      <c r="M18" s="359">
        <f t="shared" si="1"/>
        <v>1</v>
      </c>
    </row>
    <row r="19" spans="1:14" x14ac:dyDescent="0.2">
      <c r="A19" s="51">
        <v>4</v>
      </c>
      <c r="B19" s="51" t="s">
        <v>133</v>
      </c>
      <c r="C19" s="51"/>
      <c r="D19" s="51"/>
      <c r="E19" s="51"/>
      <c r="F19" s="51"/>
      <c r="G19" s="51"/>
      <c r="H19" s="356" t="s">
        <v>125</v>
      </c>
      <c r="I19" s="414"/>
      <c r="J19" s="359">
        <f t="shared" si="0"/>
        <v>1</v>
      </c>
      <c r="K19" s="356" t="s">
        <v>125</v>
      </c>
      <c r="L19" s="414"/>
      <c r="M19" s="359">
        <f t="shared" si="1"/>
        <v>1</v>
      </c>
    </row>
    <row r="20" spans="1:14" x14ac:dyDescent="0.2">
      <c r="A20" s="51">
        <v>5</v>
      </c>
      <c r="B20" s="51" t="s">
        <v>134</v>
      </c>
      <c r="C20" s="51"/>
      <c r="D20" s="51"/>
      <c r="E20" s="51"/>
      <c r="F20" s="51"/>
      <c r="G20" s="51"/>
      <c r="H20" s="356" t="s">
        <v>125</v>
      </c>
      <c r="I20" s="414"/>
      <c r="J20" s="359">
        <f t="shared" si="0"/>
        <v>1</v>
      </c>
      <c r="K20" s="356" t="s">
        <v>125</v>
      </c>
      <c r="L20" s="414"/>
      <c r="M20" s="359">
        <f t="shared" si="1"/>
        <v>1</v>
      </c>
    </row>
    <row r="21" spans="1:14" x14ac:dyDescent="0.2">
      <c r="A21" s="51">
        <v>6</v>
      </c>
      <c r="B21" s="51" t="s">
        <v>135</v>
      </c>
      <c r="C21" s="51"/>
      <c r="D21" s="51"/>
      <c r="E21" s="51"/>
      <c r="F21" s="51"/>
      <c r="G21" s="51"/>
      <c r="H21" s="415" t="s">
        <v>124</v>
      </c>
      <c r="I21" s="414"/>
      <c r="J21" s="359">
        <f t="shared" si="0"/>
        <v>1</v>
      </c>
      <c r="K21" s="415" t="s">
        <v>124</v>
      </c>
      <c r="L21" s="414"/>
      <c r="M21" s="359">
        <f t="shared" si="1"/>
        <v>1</v>
      </c>
    </row>
    <row r="22" spans="1:14" x14ac:dyDescent="0.2">
      <c r="A22" s="51">
        <v>7</v>
      </c>
      <c r="B22" s="51" t="s">
        <v>430</v>
      </c>
      <c r="C22" s="51"/>
      <c r="D22" s="51"/>
      <c r="E22" s="51"/>
      <c r="F22" s="51"/>
      <c r="G22" s="51"/>
      <c r="H22" s="415" t="s">
        <v>124</v>
      </c>
      <c r="I22" s="414"/>
      <c r="J22" s="359">
        <f t="shared" si="0"/>
        <v>1</v>
      </c>
      <c r="K22" s="415" t="s">
        <v>124</v>
      </c>
      <c r="L22" s="414"/>
      <c r="M22" s="359">
        <f t="shared" si="1"/>
        <v>1</v>
      </c>
    </row>
    <row r="23" spans="1:14" x14ac:dyDescent="0.2">
      <c r="A23" s="51">
        <v>8</v>
      </c>
      <c r="B23" s="51" t="s">
        <v>428</v>
      </c>
      <c r="C23" s="51"/>
      <c r="D23" s="51"/>
      <c r="E23" s="51"/>
      <c r="F23" s="51"/>
      <c r="G23" s="51"/>
      <c r="H23" s="356" t="s">
        <v>124</v>
      </c>
      <c r="I23" s="414"/>
      <c r="J23" s="359">
        <f t="shared" si="0"/>
        <v>1</v>
      </c>
      <c r="K23" s="356" t="s">
        <v>124</v>
      </c>
      <c r="L23" s="414"/>
      <c r="M23" s="359">
        <f t="shared" si="1"/>
        <v>1</v>
      </c>
    </row>
    <row r="24" spans="1:14" x14ac:dyDescent="0.2">
      <c r="A24" s="51">
        <v>9</v>
      </c>
      <c r="B24" s="51" t="s">
        <v>429</v>
      </c>
      <c r="C24" s="51"/>
      <c r="D24" s="51"/>
      <c r="E24" s="51"/>
      <c r="F24" s="51"/>
      <c r="G24" s="51"/>
      <c r="H24" s="356" t="s">
        <v>124</v>
      </c>
      <c r="I24" s="414"/>
      <c r="J24" s="359">
        <f t="shared" si="0"/>
        <v>1</v>
      </c>
      <c r="K24" s="356" t="s">
        <v>124</v>
      </c>
      <c r="L24" s="414"/>
      <c r="M24" s="359">
        <f t="shared" si="1"/>
        <v>1</v>
      </c>
    </row>
    <row r="25" spans="1:14" x14ac:dyDescent="0.2">
      <c r="A25" s="51">
        <v>10</v>
      </c>
      <c r="B25" s="51" t="s">
        <v>136</v>
      </c>
      <c r="C25" s="51"/>
      <c r="D25" s="51"/>
      <c r="E25" s="51"/>
      <c r="F25" s="51"/>
      <c r="G25" s="51"/>
      <c r="H25" s="415" t="s">
        <v>124</v>
      </c>
      <c r="I25" s="414"/>
      <c r="J25" s="359">
        <f t="shared" si="0"/>
        <v>1</v>
      </c>
      <c r="K25" s="415" t="s">
        <v>124</v>
      </c>
      <c r="L25" s="414"/>
      <c r="M25" s="359">
        <f t="shared" si="1"/>
        <v>1</v>
      </c>
    </row>
    <row r="26" spans="1:14" x14ac:dyDescent="0.2">
      <c r="A26" s="51">
        <v>11</v>
      </c>
      <c r="B26" s="51" t="s">
        <v>137</v>
      </c>
      <c r="C26" s="51"/>
      <c r="D26" s="51"/>
      <c r="E26" s="51"/>
      <c r="F26" s="51"/>
      <c r="G26" s="51"/>
      <c r="H26" s="356" t="s">
        <v>125</v>
      </c>
      <c r="I26" s="414"/>
      <c r="J26" s="359">
        <f t="shared" si="0"/>
        <v>1</v>
      </c>
      <c r="K26" s="356" t="s">
        <v>125</v>
      </c>
      <c r="L26" s="414"/>
      <c r="M26" s="359">
        <f t="shared" si="1"/>
        <v>1</v>
      </c>
    </row>
    <row r="27" spans="1:14" x14ac:dyDescent="0.2">
      <c r="A27" s="51">
        <v>12</v>
      </c>
      <c r="B27" s="51" t="s">
        <v>427</v>
      </c>
      <c r="C27" s="51"/>
      <c r="D27" s="51"/>
      <c r="E27" s="51"/>
      <c r="F27" s="51"/>
      <c r="G27" s="51"/>
      <c r="H27" s="356" t="s">
        <v>124</v>
      </c>
      <c r="I27" s="414"/>
      <c r="J27" s="359">
        <f t="shared" si="0"/>
        <v>1</v>
      </c>
      <c r="K27" s="356" t="s">
        <v>124</v>
      </c>
      <c r="L27" s="414"/>
      <c r="M27" s="359">
        <f t="shared" si="1"/>
        <v>1</v>
      </c>
      <c r="N27" s="360"/>
    </row>
    <row r="28" spans="1:14" x14ac:dyDescent="0.2">
      <c r="A28" s="51">
        <v>13</v>
      </c>
      <c r="B28" s="51" t="s">
        <v>138</v>
      </c>
      <c r="C28" s="51"/>
      <c r="D28" s="51"/>
      <c r="E28" s="51"/>
      <c r="F28" s="51"/>
      <c r="G28" s="51"/>
      <c r="H28" s="415" t="s">
        <v>124</v>
      </c>
      <c r="I28" s="414"/>
      <c r="J28" s="359">
        <f t="shared" si="0"/>
        <v>1</v>
      </c>
      <c r="K28" s="415" t="s">
        <v>124</v>
      </c>
      <c r="L28" s="414"/>
      <c r="M28" s="359">
        <f t="shared" si="1"/>
        <v>1</v>
      </c>
    </row>
    <row r="29" spans="1:14" x14ac:dyDescent="0.2">
      <c r="A29" s="51">
        <v>14</v>
      </c>
      <c r="B29" s="51" t="s">
        <v>139</v>
      </c>
      <c r="C29" s="1525"/>
      <c r="D29" s="1525"/>
      <c r="E29" s="1513"/>
      <c r="F29" s="1513"/>
      <c r="G29" s="51"/>
      <c r="H29" s="415" t="s">
        <v>124</v>
      </c>
      <c r="I29" s="414"/>
      <c r="J29" s="359">
        <f t="shared" si="0"/>
        <v>1</v>
      </c>
      <c r="K29" s="415" t="s">
        <v>124</v>
      </c>
      <c r="L29" s="414"/>
      <c r="M29" s="359">
        <f t="shared" si="1"/>
        <v>1</v>
      </c>
    </row>
    <row r="30" spans="1:14" ht="6" customHeight="1" x14ac:dyDescent="0.2">
      <c r="A30" s="51"/>
      <c r="B30" s="51"/>
      <c r="C30" s="51"/>
      <c r="D30" s="51"/>
      <c r="E30" s="51"/>
      <c r="F30" s="51"/>
      <c r="G30" s="51"/>
      <c r="H30" s="51"/>
      <c r="I30" s="51"/>
      <c r="J30" s="51"/>
      <c r="K30" s="51"/>
      <c r="L30" s="51"/>
      <c r="M30" s="51"/>
    </row>
    <row r="31" spans="1:14" x14ac:dyDescent="0.2">
      <c r="A31" s="181" t="s">
        <v>140</v>
      </c>
      <c r="B31" s="51"/>
      <c r="C31" s="51"/>
      <c r="D31" s="51"/>
      <c r="E31" s="51"/>
      <c r="F31" s="51"/>
      <c r="G31" s="51"/>
      <c r="H31" s="51"/>
      <c r="I31" s="51"/>
      <c r="J31" s="51"/>
      <c r="K31" s="51"/>
      <c r="L31" s="51"/>
      <c r="M31" s="51"/>
    </row>
    <row r="32" spans="1:14" x14ac:dyDescent="0.2">
      <c r="A32" s="51">
        <v>15</v>
      </c>
      <c r="B32" s="51" t="s">
        <v>431</v>
      </c>
      <c r="C32" s="51"/>
      <c r="D32" s="51"/>
      <c r="E32" s="51"/>
      <c r="F32" s="51"/>
      <c r="G32" s="51"/>
      <c r="H32" s="356" t="s">
        <v>125</v>
      </c>
      <c r="I32" s="414"/>
      <c r="J32" s="359">
        <f>IF(I32&lt;0, "&lt;Error",1)</f>
        <v>1</v>
      </c>
      <c r="K32" s="356" t="s">
        <v>125</v>
      </c>
      <c r="L32" s="414"/>
      <c r="M32" s="359">
        <f>IF(L32&lt;0, "&lt;Error",1)</f>
        <v>1</v>
      </c>
    </row>
    <row r="33" spans="1:13" x14ac:dyDescent="0.2">
      <c r="A33" s="51">
        <v>16</v>
      </c>
      <c r="B33" s="51" t="s">
        <v>117</v>
      </c>
      <c r="C33" s="51"/>
      <c r="D33" s="51"/>
      <c r="E33" s="51"/>
      <c r="F33" s="51"/>
      <c r="G33" s="51"/>
      <c r="H33" s="361" t="s">
        <v>124</v>
      </c>
      <c r="I33" s="414"/>
      <c r="J33" s="359">
        <f>IF(I33&lt;0, "&lt;Error",1)</f>
        <v>1</v>
      </c>
      <c r="K33" s="361" t="s">
        <v>124</v>
      </c>
      <c r="L33" s="414"/>
      <c r="M33" s="359">
        <f>IF(L33&lt;0, "&lt;Error",1)</f>
        <v>1</v>
      </c>
    </row>
    <row r="34" spans="1:13" ht="6" customHeight="1" x14ac:dyDescent="0.2">
      <c r="A34" s="51"/>
      <c r="B34" s="51"/>
      <c r="C34" s="51"/>
      <c r="D34" s="51"/>
      <c r="E34" s="51"/>
      <c r="F34" s="51"/>
      <c r="G34" s="51"/>
      <c r="H34" s="51"/>
      <c r="I34" s="51"/>
      <c r="J34" s="51"/>
      <c r="K34" s="51"/>
      <c r="L34" s="51"/>
      <c r="M34" s="51"/>
    </row>
    <row r="35" spans="1:13" x14ac:dyDescent="0.2">
      <c r="A35" s="181" t="s">
        <v>432</v>
      </c>
      <c r="B35" s="51"/>
      <c r="C35" s="51"/>
      <c r="D35" s="51"/>
      <c r="E35" s="51"/>
      <c r="F35" s="51"/>
      <c r="G35" s="51"/>
      <c r="H35" s="51"/>
      <c r="I35" s="51"/>
      <c r="J35" s="51"/>
      <c r="K35" s="51"/>
      <c r="L35" s="51"/>
      <c r="M35" s="51"/>
    </row>
    <row r="36" spans="1:13" x14ac:dyDescent="0.2">
      <c r="A36" s="51">
        <v>17</v>
      </c>
      <c r="B36" s="51" t="s">
        <v>142</v>
      </c>
      <c r="C36" s="51"/>
      <c r="D36" s="51"/>
      <c r="E36" s="51"/>
      <c r="F36" s="51"/>
      <c r="G36" s="51"/>
      <c r="H36" s="356" t="s">
        <v>125</v>
      </c>
      <c r="I36" s="414"/>
      <c r="J36" s="359">
        <f>IF(I36&lt;0, "&lt;Error",1)</f>
        <v>1</v>
      </c>
      <c r="K36" s="356" t="s">
        <v>125</v>
      </c>
      <c r="L36" s="414"/>
      <c r="M36" s="359">
        <f>IF(L36&lt;0, "&lt;Error",1)</f>
        <v>1</v>
      </c>
    </row>
    <row r="37" spans="1:13" x14ac:dyDescent="0.2">
      <c r="A37" s="51">
        <v>18</v>
      </c>
      <c r="B37" s="51" t="s">
        <v>143</v>
      </c>
      <c r="C37" s="51"/>
      <c r="D37" s="51"/>
      <c r="E37" s="51"/>
      <c r="F37" s="51"/>
      <c r="G37" s="51"/>
      <c r="H37" s="361" t="s">
        <v>125</v>
      </c>
      <c r="I37" s="414"/>
      <c r="J37" s="359">
        <f>IF(I37&lt;0, "&lt;Error",1)</f>
        <v>1</v>
      </c>
      <c r="K37" s="361" t="s">
        <v>125</v>
      </c>
      <c r="L37" s="414"/>
      <c r="M37" s="359">
        <f>IF(L37&lt;0, "&lt;Error",1)</f>
        <v>1</v>
      </c>
    </row>
    <row r="38" spans="1:13" ht="6.75" customHeight="1" x14ac:dyDescent="0.2">
      <c r="A38" s="51"/>
      <c r="B38" s="51"/>
      <c r="C38" s="51"/>
      <c r="D38" s="51"/>
      <c r="E38" s="51"/>
      <c r="F38" s="51"/>
      <c r="G38" s="51"/>
      <c r="H38" s="51"/>
      <c r="I38" s="51"/>
      <c r="J38" s="51"/>
      <c r="K38" s="51"/>
      <c r="L38" s="51"/>
      <c r="M38" s="51"/>
    </row>
    <row r="39" spans="1:13" x14ac:dyDescent="0.2">
      <c r="A39" s="181" t="s">
        <v>433</v>
      </c>
      <c r="B39" s="51"/>
      <c r="C39" s="51"/>
      <c r="D39" s="51"/>
      <c r="E39" s="51"/>
      <c r="F39" s="51"/>
      <c r="G39" s="51"/>
      <c r="H39" s="51"/>
      <c r="I39" s="51"/>
      <c r="J39" s="51"/>
      <c r="K39" s="51"/>
      <c r="L39" s="51"/>
      <c r="M39" s="51"/>
    </row>
    <row r="40" spans="1:13" x14ac:dyDescent="0.2">
      <c r="A40" s="51">
        <v>19</v>
      </c>
      <c r="B40" s="51" t="s">
        <v>144</v>
      </c>
      <c r="C40" s="51"/>
      <c r="D40" s="51"/>
      <c r="E40" s="51"/>
      <c r="F40" s="51"/>
      <c r="G40" s="51"/>
      <c r="H40" s="415" t="s">
        <v>124</v>
      </c>
      <c r="I40" s="414"/>
      <c r="J40" s="359">
        <f t="shared" ref="J40:J45" si="2">IF(I40&lt;0, "&lt;Error",1)</f>
        <v>1</v>
      </c>
      <c r="K40" s="415" t="s">
        <v>124</v>
      </c>
      <c r="L40" s="414"/>
      <c r="M40" s="359">
        <f t="shared" ref="M40:M45" si="3">IF(L40&lt;0, "&lt;Error",1)</f>
        <v>1</v>
      </c>
    </row>
    <row r="41" spans="1:13" x14ac:dyDescent="0.2">
      <c r="A41" s="51">
        <v>20</v>
      </c>
      <c r="B41" s="51" t="s">
        <v>145</v>
      </c>
      <c r="C41" s="51"/>
      <c r="D41" s="51"/>
      <c r="E41" s="51"/>
      <c r="F41" s="51"/>
      <c r="G41" s="51"/>
      <c r="H41" s="361" t="s">
        <v>124</v>
      </c>
      <c r="I41" s="414"/>
      <c r="J41" s="359">
        <f t="shared" si="2"/>
        <v>1</v>
      </c>
      <c r="K41" s="361" t="s">
        <v>124</v>
      </c>
      <c r="L41" s="414"/>
      <c r="M41" s="359">
        <f t="shared" si="3"/>
        <v>1</v>
      </c>
    </row>
    <row r="42" spans="1:13" x14ac:dyDescent="0.2">
      <c r="A42" s="51">
        <v>21</v>
      </c>
      <c r="B42" s="51" t="s">
        <v>117</v>
      </c>
      <c r="C42" s="51"/>
      <c r="D42" s="51"/>
      <c r="E42" s="51"/>
      <c r="F42" s="51"/>
      <c r="G42" s="51"/>
      <c r="H42" s="361" t="s">
        <v>124</v>
      </c>
      <c r="I42" s="414"/>
      <c r="J42" s="359">
        <f t="shared" si="2"/>
        <v>1</v>
      </c>
      <c r="K42" s="361" t="s">
        <v>124</v>
      </c>
      <c r="L42" s="414"/>
      <c r="M42" s="359">
        <f t="shared" si="3"/>
        <v>1</v>
      </c>
    </row>
    <row r="43" spans="1:13" x14ac:dyDescent="0.2">
      <c r="A43" s="51">
        <v>22</v>
      </c>
      <c r="B43" s="51" t="s">
        <v>434</v>
      </c>
      <c r="C43" s="51"/>
      <c r="D43" s="51"/>
      <c r="E43" s="51"/>
      <c r="F43" s="51"/>
      <c r="G43" s="51"/>
      <c r="H43" s="361" t="s">
        <v>125</v>
      </c>
      <c r="I43" s="414"/>
      <c r="J43" s="359">
        <f t="shared" si="2"/>
        <v>1</v>
      </c>
      <c r="K43" s="361" t="s">
        <v>125</v>
      </c>
      <c r="L43" s="414"/>
      <c r="M43" s="359">
        <f t="shared" si="3"/>
        <v>1</v>
      </c>
    </row>
    <row r="44" spans="1:13" x14ac:dyDescent="0.2">
      <c r="A44" s="51">
        <v>23</v>
      </c>
      <c r="B44" s="51" t="s">
        <v>146</v>
      </c>
      <c r="C44" s="51"/>
      <c r="D44" s="51"/>
      <c r="E44" s="51"/>
      <c r="F44" s="51"/>
      <c r="G44" s="51"/>
      <c r="H44" s="361" t="s">
        <v>124</v>
      </c>
      <c r="I44" s="414"/>
      <c r="J44" s="359">
        <f t="shared" si="2"/>
        <v>1</v>
      </c>
      <c r="K44" s="361" t="s">
        <v>124</v>
      </c>
      <c r="L44" s="414"/>
      <c r="M44" s="359">
        <f t="shared" si="3"/>
        <v>1</v>
      </c>
    </row>
    <row r="45" spans="1:13" x14ac:dyDescent="0.2">
      <c r="A45" s="51">
        <v>24</v>
      </c>
      <c r="B45" s="51" t="s">
        <v>147</v>
      </c>
      <c r="C45" s="51"/>
      <c r="D45" s="51"/>
      <c r="E45" s="51"/>
      <c r="F45" s="51"/>
      <c r="G45" s="51"/>
      <c r="H45" s="361" t="s">
        <v>124</v>
      </c>
      <c r="I45" s="414"/>
      <c r="J45" s="359">
        <f t="shared" si="2"/>
        <v>1</v>
      </c>
      <c r="K45" s="361" t="s">
        <v>124</v>
      </c>
      <c r="L45" s="414"/>
      <c r="M45" s="359">
        <f t="shared" si="3"/>
        <v>1</v>
      </c>
    </row>
    <row r="46" spans="1:13" ht="7.5" customHeight="1" x14ac:dyDescent="0.2">
      <c r="A46" s="51"/>
      <c r="B46" s="51"/>
      <c r="C46" s="51"/>
      <c r="D46" s="51"/>
      <c r="E46" s="51"/>
      <c r="F46" s="51"/>
      <c r="G46" s="51"/>
      <c r="H46" s="51"/>
      <c r="I46" s="51"/>
      <c r="J46" s="51"/>
      <c r="K46" s="51"/>
      <c r="L46" s="51"/>
      <c r="M46" s="51"/>
    </row>
    <row r="47" spans="1:13" x14ac:dyDescent="0.2">
      <c r="A47" s="181" t="s">
        <v>435</v>
      </c>
      <c r="B47" s="51"/>
      <c r="C47" s="51"/>
      <c r="D47" s="51"/>
      <c r="E47" s="51"/>
      <c r="F47" s="51"/>
      <c r="G47" s="51"/>
      <c r="H47" s="51"/>
      <c r="I47" s="51"/>
      <c r="J47" s="51"/>
      <c r="K47" s="51"/>
      <c r="L47" s="51"/>
      <c r="M47" s="51"/>
    </row>
    <row r="48" spans="1:13" x14ac:dyDescent="0.2">
      <c r="A48" s="51">
        <v>25</v>
      </c>
      <c r="B48" s="51" t="s">
        <v>436</v>
      </c>
      <c r="C48" s="51"/>
      <c r="D48" s="51"/>
      <c r="E48" s="51"/>
      <c r="F48" s="51"/>
      <c r="G48" s="51"/>
      <c r="H48" s="356" t="s">
        <v>124</v>
      </c>
      <c r="I48" s="414"/>
      <c r="J48" s="359">
        <f>IF(I48&lt;0, "&lt;Error",1)</f>
        <v>1</v>
      </c>
      <c r="K48" s="356" t="s">
        <v>124</v>
      </c>
      <c r="L48" s="414"/>
      <c r="M48" s="359">
        <f>IF(L48&lt;0, "&lt;Error",1)</f>
        <v>1</v>
      </c>
    </row>
    <row r="49" spans="1:13" ht="6" customHeight="1" x14ac:dyDescent="0.2">
      <c r="A49" s="51"/>
      <c r="B49" s="51"/>
      <c r="C49" s="51"/>
      <c r="D49" s="51"/>
      <c r="E49" s="51"/>
      <c r="F49" s="51"/>
      <c r="G49" s="51"/>
      <c r="H49" s="51"/>
      <c r="I49" s="51"/>
      <c r="J49" s="51"/>
      <c r="K49" s="51"/>
      <c r="L49" s="51"/>
      <c r="M49" s="51"/>
    </row>
    <row r="50" spans="1:13" x14ac:dyDescent="0.2">
      <c r="A50" s="181" t="s">
        <v>148</v>
      </c>
      <c r="B50" s="51"/>
      <c r="C50" s="51"/>
      <c r="D50" s="51"/>
      <c r="E50" s="51"/>
      <c r="F50" s="51"/>
      <c r="G50" s="51"/>
      <c r="H50" s="51"/>
      <c r="I50" s="51"/>
      <c r="J50" s="51"/>
      <c r="K50" s="51"/>
      <c r="L50" s="51"/>
      <c r="M50" s="51"/>
    </row>
    <row r="51" spans="1:13" x14ac:dyDescent="0.2">
      <c r="A51" s="51">
        <v>26</v>
      </c>
      <c r="B51" s="51" t="s">
        <v>436</v>
      </c>
      <c r="C51" s="51"/>
      <c r="D51" s="51"/>
      <c r="E51" s="51"/>
      <c r="F51" s="51"/>
      <c r="G51" s="51"/>
      <c r="H51" s="356" t="s">
        <v>124</v>
      </c>
      <c r="I51" s="414"/>
      <c r="J51" s="359">
        <f>IF(I51&lt;0, "&lt;Error",1)</f>
        <v>1</v>
      </c>
      <c r="K51" s="356" t="s">
        <v>124</v>
      </c>
      <c r="L51" s="414"/>
      <c r="M51" s="359">
        <f>IF(L51&lt;0, "&lt;Error",1)</f>
        <v>1</v>
      </c>
    </row>
    <row r="52" spans="1:13" ht="8.25" customHeight="1" x14ac:dyDescent="0.2">
      <c r="A52" s="51"/>
      <c r="B52" s="51"/>
      <c r="C52" s="51"/>
      <c r="D52" s="51"/>
      <c r="E52" s="51"/>
      <c r="F52" s="51"/>
      <c r="G52" s="51"/>
      <c r="H52" s="51"/>
      <c r="I52" s="51"/>
      <c r="J52" s="51"/>
      <c r="K52" s="51"/>
      <c r="L52" s="51"/>
      <c r="M52" s="51"/>
    </row>
    <row r="53" spans="1:13" x14ac:dyDescent="0.2">
      <c r="A53" s="181" t="s">
        <v>149</v>
      </c>
      <c r="B53" s="51"/>
      <c r="C53" s="51"/>
      <c r="D53" s="51"/>
      <c r="E53" s="51"/>
      <c r="F53" s="51"/>
      <c r="G53" s="51"/>
      <c r="H53" s="51"/>
      <c r="I53" s="51"/>
      <c r="J53" s="51"/>
      <c r="K53" s="51"/>
      <c r="L53" s="51"/>
      <c r="M53" s="51"/>
    </row>
    <row r="54" spans="1:13" x14ac:dyDescent="0.2">
      <c r="A54" s="51">
        <v>27</v>
      </c>
      <c r="B54" s="51" t="s">
        <v>150</v>
      </c>
      <c r="C54" s="51"/>
      <c r="D54" s="51"/>
      <c r="E54" s="51"/>
      <c r="F54" s="51"/>
      <c r="G54" s="51"/>
      <c r="H54" s="356" t="s">
        <v>124</v>
      </c>
      <c r="I54" s="414"/>
      <c r="J54" s="359">
        <f>IF(I54&lt;0, "&lt;Error",1)</f>
        <v>1</v>
      </c>
      <c r="K54" s="356" t="s">
        <v>124</v>
      </c>
      <c r="L54" s="414"/>
      <c r="M54" s="359">
        <f>IF(L54&lt;0, "&lt;Error",1)</f>
        <v>1</v>
      </c>
    </row>
    <row r="55" spans="1:13" ht="8.25" customHeight="1" x14ac:dyDescent="0.2">
      <c r="A55" s="51"/>
      <c r="B55" s="51"/>
      <c r="C55" s="51"/>
      <c r="D55" s="51"/>
      <c r="E55" s="51"/>
      <c r="F55" s="51"/>
      <c r="G55" s="51"/>
      <c r="H55" s="51"/>
      <c r="I55" s="51"/>
      <c r="J55" s="51"/>
      <c r="K55" s="51"/>
      <c r="L55" s="51"/>
      <c r="M55" s="51"/>
    </row>
    <row r="56" spans="1:13" x14ac:dyDescent="0.2">
      <c r="A56" s="181" t="s">
        <v>437</v>
      </c>
      <c r="B56" s="51"/>
      <c r="C56" s="51"/>
      <c r="D56" s="51"/>
      <c r="E56" s="51"/>
      <c r="F56" s="51"/>
      <c r="G56" s="51"/>
      <c r="H56" s="51"/>
      <c r="I56" s="51"/>
      <c r="J56" s="51"/>
      <c r="K56" s="51"/>
      <c r="L56" s="51"/>
      <c r="M56" s="51"/>
    </row>
    <row r="57" spans="1:13" x14ac:dyDescent="0.2">
      <c r="A57" s="362" t="s">
        <v>438</v>
      </c>
      <c r="B57" s="51"/>
      <c r="C57" s="51"/>
      <c r="D57" s="51"/>
      <c r="E57" s="51"/>
      <c r="F57" s="51"/>
      <c r="G57" s="51"/>
      <c r="H57" s="51"/>
      <c r="I57" s="51"/>
      <c r="J57" s="51"/>
      <c r="K57" s="51"/>
      <c r="L57" s="51"/>
      <c r="M57" s="51"/>
    </row>
    <row r="58" spans="1:13" x14ac:dyDescent="0.2">
      <c r="A58" s="362" t="s">
        <v>439</v>
      </c>
      <c r="B58" s="51"/>
      <c r="C58" s="51"/>
      <c r="D58" s="51"/>
      <c r="E58" s="51"/>
      <c r="F58" s="51"/>
      <c r="G58" s="51"/>
      <c r="H58" s="51"/>
      <c r="I58" s="51"/>
      <c r="J58" s="51"/>
      <c r="K58" s="51"/>
      <c r="L58" s="51"/>
      <c r="M58" s="51"/>
    </row>
    <row r="59" spans="1:13" ht="5.25" customHeight="1" x14ac:dyDescent="0.2">
      <c r="A59" s="181"/>
      <c r="B59" s="51"/>
      <c r="C59" s="51"/>
      <c r="D59" s="51"/>
      <c r="E59" s="51"/>
      <c r="F59" s="51"/>
      <c r="G59" s="51"/>
      <c r="H59" s="51"/>
      <c r="I59" s="51"/>
      <c r="J59" s="51"/>
      <c r="K59" s="51"/>
      <c r="L59" s="51"/>
      <c r="M59" s="51"/>
    </row>
    <row r="60" spans="1:13" x14ac:dyDescent="0.2">
      <c r="A60" s="51">
        <v>28</v>
      </c>
      <c r="B60" s="51" t="s">
        <v>440</v>
      </c>
      <c r="C60" s="51"/>
      <c r="D60" s="51"/>
      <c r="E60" s="51"/>
      <c r="F60" s="51"/>
      <c r="G60" s="51"/>
      <c r="H60" s="356" t="s">
        <v>124</v>
      </c>
      <c r="I60" s="414"/>
      <c r="J60" s="359">
        <f>IF(I60&lt;0, "&lt;Error",1)</f>
        <v>1</v>
      </c>
      <c r="K60" s="356" t="s">
        <v>124</v>
      </c>
      <c r="L60" s="414"/>
      <c r="M60" s="359">
        <f>IF(L60&lt;0, "&lt;Error",1)</f>
        <v>1</v>
      </c>
    </row>
    <row r="61" spans="1:13" x14ac:dyDescent="0.2">
      <c r="A61" s="51">
        <v>29</v>
      </c>
      <c r="B61" s="51" t="s">
        <v>141</v>
      </c>
      <c r="C61" s="51"/>
      <c r="D61" s="51"/>
      <c r="E61" s="51"/>
      <c r="F61" s="51"/>
      <c r="G61" s="51"/>
      <c r="H61" s="361" t="s">
        <v>125</v>
      </c>
      <c r="I61" s="414"/>
      <c r="J61" s="359">
        <f>IF(I61&lt;0, "&lt;Error",1)</f>
        <v>1</v>
      </c>
      <c r="K61" s="361" t="s">
        <v>125</v>
      </c>
      <c r="L61" s="414"/>
      <c r="M61" s="359">
        <f>IF(L61&lt;0, "&lt;Error",1)</f>
        <v>1</v>
      </c>
    </row>
    <row r="62" spans="1:13" x14ac:dyDescent="0.2">
      <c r="A62" s="51">
        <v>30</v>
      </c>
      <c r="B62" s="51" t="s">
        <v>441</v>
      </c>
      <c r="C62" s="51"/>
      <c r="D62" s="51"/>
      <c r="E62" s="51"/>
      <c r="F62" s="51"/>
      <c r="G62" s="51"/>
      <c r="H62" s="356" t="s">
        <v>124</v>
      </c>
      <c r="I62" s="414"/>
      <c r="J62" s="359">
        <f>IF(I62&lt;0, "&lt;Error",1)</f>
        <v>1</v>
      </c>
      <c r="K62" s="356" t="s">
        <v>124</v>
      </c>
      <c r="L62" s="414"/>
      <c r="M62" s="359">
        <f>IF(L62&lt;0, "&lt;Error",1)</f>
        <v>1</v>
      </c>
    </row>
    <row r="63" spans="1:13" ht="8.25" customHeight="1" x14ac:dyDescent="0.2">
      <c r="A63" s="51"/>
      <c r="B63" s="51"/>
      <c r="C63" s="51"/>
      <c r="D63" s="51"/>
      <c r="E63" s="51"/>
      <c r="F63" s="51"/>
      <c r="G63" s="51"/>
      <c r="H63" s="51"/>
      <c r="I63" s="51"/>
      <c r="J63" s="51"/>
      <c r="K63" s="51"/>
      <c r="L63" s="51"/>
      <c r="M63" s="51"/>
    </row>
    <row r="64" spans="1:13" x14ac:dyDescent="0.2">
      <c r="A64" s="181" t="s">
        <v>442</v>
      </c>
      <c r="B64" s="51"/>
      <c r="C64" s="51"/>
      <c r="D64" s="51"/>
      <c r="E64" s="51"/>
      <c r="F64" s="51"/>
      <c r="G64" s="51"/>
      <c r="H64" s="51"/>
      <c r="I64" s="51"/>
      <c r="J64" s="51"/>
      <c r="K64" s="51"/>
      <c r="L64" s="51"/>
      <c r="M64" s="51"/>
    </row>
    <row r="65" spans="1:13" x14ac:dyDescent="0.2">
      <c r="A65" s="363">
        <v>31</v>
      </c>
      <c r="B65" s="1485" t="s">
        <v>450</v>
      </c>
      <c r="C65" s="1523"/>
      <c r="D65" s="1523"/>
      <c r="E65" s="1523"/>
      <c r="F65" s="1523"/>
      <c r="G65" s="51"/>
      <c r="H65" s="356" t="s">
        <v>124</v>
      </c>
      <c r="I65" s="414"/>
      <c r="J65" s="359">
        <f>IF(I65&lt;0, "&lt;Error",1)</f>
        <v>1</v>
      </c>
      <c r="K65" s="356" t="s">
        <v>124</v>
      </c>
      <c r="L65" s="414"/>
      <c r="M65" s="359">
        <f>IF(L65&lt;0, "&lt;Error",1)</f>
        <v>1</v>
      </c>
    </row>
    <row r="66" spans="1:13" x14ac:dyDescent="0.2">
      <c r="A66" s="51">
        <v>32</v>
      </c>
      <c r="B66" s="51" t="s">
        <v>151</v>
      </c>
      <c r="C66" s="51"/>
      <c r="D66" s="51"/>
      <c r="E66" s="51"/>
      <c r="F66" s="51"/>
      <c r="G66" s="51"/>
      <c r="H66" s="415" t="s">
        <v>124</v>
      </c>
      <c r="I66" s="414"/>
      <c r="J66" s="359">
        <f>IF(I66&lt;0, "&lt;Error",1)</f>
        <v>1</v>
      </c>
      <c r="K66" s="415" t="s">
        <v>124</v>
      </c>
      <c r="L66" s="414"/>
      <c r="M66" s="359">
        <f>IF(L66&lt;0, "&lt;Error",1)</f>
        <v>1</v>
      </c>
    </row>
    <row r="67" spans="1:13" x14ac:dyDescent="0.2">
      <c r="A67" s="51">
        <v>33</v>
      </c>
      <c r="B67" s="51" t="s">
        <v>152</v>
      </c>
      <c r="C67" s="51"/>
      <c r="D67" s="51"/>
      <c r="E67" s="51"/>
      <c r="F67" s="51"/>
      <c r="G67" s="51"/>
      <c r="H67" s="361" t="s">
        <v>124</v>
      </c>
      <c r="I67" s="414"/>
      <c r="J67" s="359">
        <f>IF(I67&lt;0, "&lt;Error",1)</f>
        <v>1</v>
      </c>
      <c r="K67" s="361" t="s">
        <v>124</v>
      </c>
      <c r="L67" s="414"/>
      <c r="M67" s="359">
        <f>IF(L67&lt;0, "&lt;Error",1)</f>
        <v>1</v>
      </c>
    </row>
    <row r="68" spans="1:13" x14ac:dyDescent="0.2">
      <c r="A68" s="51">
        <v>34</v>
      </c>
      <c r="B68" s="51" t="s">
        <v>153</v>
      </c>
      <c r="C68" s="51"/>
      <c r="D68" s="51"/>
      <c r="E68" s="51"/>
      <c r="F68" s="51"/>
      <c r="G68" s="51"/>
      <c r="H68" s="361" t="s">
        <v>124</v>
      </c>
      <c r="I68" s="414"/>
      <c r="J68" s="359">
        <f>IF(I68&lt;0, "&lt;Error",1)</f>
        <v>1</v>
      </c>
      <c r="K68" s="361" t="s">
        <v>124</v>
      </c>
      <c r="L68" s="414"/>
      <c r="M68" s="359">
        <f>IF(L68&lt;0, "&lt;Error",1)</f>
        <v>1</v>
      </c>
    </row>
    <row r="69" spans="1:13" x14ac:dyDescent="0.2">
      <c r="A69" s="51">
        <v>35</v>
      </c>
      <c r="B69" s="51" t="s">
        <v>154</v>
      </c>
      <c r="C69" s="51"/>
      <c r="D69" s="51"/>
      <c r="E69" s="51"/>
      <c r="F69" s="51"/>
      <c r="G69" s="51"/>
      <c r="H69" s="356" t="s">
        <v>124</v>
      </c>
      <c r="I69" s="414"/>
      <c r="J69" s="359">
        <f>IF(I69&lt;0, "&lt;Error",1)</f>
        <v>1</v>
      </c>
      <c r="K69" s="356" t="s">
        <v>124</v>
      </c>
      <c r="L69" s="414"/>
      <c r="M69" s="359">
        <f>IF(L69&lt;0, "&lt;Error",1)</f>
        <v>1</v>
      </c>
    </row>
    <row r="70" spans="1:13" ht="9.75" customHeight="1" x14ac:dyDescent="0.2">
      <c r="A70" s="51"/>
      <c r="B70" s="51"/>
      <c r="C70" s="51"/>
      <c r="D70" s="51"/>
      <c r="E70" s="51"/>
      <c r="F70" s="51"/>
      <c r="G70" s="51"/>
      <c r="H70" s="51"/>
      <c r="I70" s="51"/>
      <c r="J70" s="51"/>
      <c r="K70" s="51"/>
      <c r="L70" s="51"/>
      <c r="M70" s="51"/>
    </row>
    <row r="71" spans="1:13" ht="6" customHeight="1" x14ac:dyDescent="0.2">
      <c r="A71" s="364"/>
      <c r="B71" s="364"/>
      <c r="C71" s="364"/>
      <c r="D71" s="364"/>
      <c r="E71" s="364"/>
      <c r="F71" s="364"/>
      <c r="G71" s="364"/>
      <c r="H71" s="364"/>
      <c r="I71" s="364"/>
      <c r="J71" s="364"/>
      <c r="K71" s="364"/>
      <c r="L71" s="364"/>
      <c r="M71" s="364"/>
    </row>
    <row r="72" spans="1:13" ht="16.5" customHeight="1" x14ac:dyDescent="0.25">
      <c r="A72" s="1524" t="s">
        <v>443</v>
      </c>
      <c r="B72" s="1524"/>
      <c r="C72" s="1524"/>
      <c r="D72" s="1524"/>
      <c r="E72" s="1524"/>
      <c r="F72" s="1524"/>
      <c r="G72" s="1524"/>
      <c r="H72" s="1524"/>
      <c r="I72" s="1524"/>
      <c r="J72" s="1524"/>
      <c r="K72" s="1524"/>
      <c r="L72" s="1524"/>
      <c r="M72" s="1524"/>
    </row>
    <row r="73" spans="1:13" ht="6.75" customHeight="1" x14ac:dyDescent="0.25">
      <c r="A73" s="365"/>
      <c r="B73" s="365"/>
      <c r="C73" s="365"/>
      <c r="D73" s="365"/>
      <c r="E73" s="365"/>
      <c r="F73" s="365"/>
      <c r="G73" s="365"/>
      <c r="H73" s="365"/>
      <c r="I73" s="365"/>
      <c r="J73" s="365"/>
      <c r="K73" s="365"/>
      <c r="L73" s="365"/>
      <c r="M73" s="365"/>
    </row>
    <row r="74" spans="1:13" ht="24.75" customHeight="1" x14ac:dyDescent="0.2">
      <c r="A74" s="1498" t="s">
        <v>444</v>
      </c>
      <c r="B74" s="1498"/>
      <c r="C74" s="1498"/>
      <c r="D74" s="1498"/>
      <c r="E74" s="1498"/>
      <c r="F74" s="1498"/>
      <c r="G74" s="1498"/>
      <c r="H74" s="1498"/>
      <c r="I74" s="1498"/>
      <c r="J74" s="1498"/>
      <c r="K74" s="1498"/>
      <c r="L74" s="1498"/>
      <c r="M74" s="1498"/>
    </row>
    <row r="75" spans="1:13" ht="9.75" customHeight="1" x14ac:dyDescent="0.2">
      <c r="A75" s="366"/>
      <c r="B75" s="366"/>
      <c r="C75" s="366"/>
      <c r="D75" s="366"/>
      <c r="E75" s="366"/>
      <c r="F75" s="366"/>
      <c r="G75" s="366"/>
      <c r="H75" s="366"/>
      <c r="I75" s="366"/>
      <c r="J75" s="366"/>
      <c r="K75" s="366"/>
      <c r="L75" s="366"/>
      <c r="M75" s="366"/>
    </row>
    <row r="76" spans="1:13" x14ac:dyDescent="0.2">
      <c r="A76" s="181" t="s">
        <v>155</v>
      </c>
      <c r="B76" s="51"/>
      <c r="C76" s="51"/>
      <c r="D76" s="51"/>
      <c r="E76" s="51"/>
      <c r="F76" s="51"/>
      <c r="G76" s="51"/>
      <c r="H76" s="51"/>
      <c r="I76" s="51"/>
      <c r="J76" s="51"/>
      <c r="K76" s="51"/>
      <c r="L76" s="51"/>
      <c r="M76" s="51"/>
    </row>
    <row r="77" spans="1:13" x14ac:dyDescent="0.2">
      <c r="A77" s="51">
        <v>36</v>
      </c>
      <c r="B77" s="362" t="s">
        <v>445</v>
      </c>
      <c r="C77" s="51"/>
      <c r="D77" s="51"/>
      <c r="E77" s="51"/>
      <c r="F77" s="51"/>
      <c r="G77" s="51"/>
      <c r="H77" s="51"/>
      <c r="I77" s="414"/>
      <c r="J77" s="359">
        <f>IF(I77&lt;0, "&lt;Error",1)</f>
        <v>1</v>
      </c>
      <c r="K77" s="51"/>
      <c r="L77" s="414"/>
      <c r="M77" s="359">
        <f>IF(L77&lt;0, "&lt;Error",1)</f>
        <v>1</v>
      </c>
    </row>
    <row r="78" spans="1:13" x14ac:dyDescent="0.2">
      <c r="A78" s="51">
        <v>37</v>
      </c>
      <c r="B78" s="51" t="s">
        <v>446</v>
      </c>
      <c r="C78" s="51"/>
      <c r="D78" s="51"/>
      <c r="E78" s="51"/>
      <c r="F78" s="51"/>
      <c r="G78" s="51"/>
      <c r="H78" s="51"/>
      <c r="I78" s="414"/>
      <c r="J78" s="359">
        <f>IF(I78&lt;0, "&lt;Error",1)</f>
        <v>1</v>
      </c>
      <c r="K78" s="51"/>
      <c r="L78" s="414"/>
      <c r="M78" s="359">
        <f>IF(L78&lt;0, "&lt;Error",1)</f>
        <v>1</v>
      </c>
    </row>
    <row r="79" spans="1:13" ht="13.5" thickBot="1" x14ac:dyDescent="0.25">
      <c r="A79" s="51">
        <v>38</v>
      </c>
      <c r="B79" s="51" t="s">
        <v>447</v>
      </c>
      <c r="C79" s="51"/>
      <c r="D79" s="51"/>
      <c r="E79" s="51"/>
      <c r="F79" s="51"/>
      <c r="G79" s="51"/>
      <c r="H79" s="356" t="s">
        <v>124</v>
      </c>
      <c r="I79" s="367">
        <f>+'SE 1084 Calculations'!J61</f>
        <v>0</v>
      </c>
      <c r="J79" s="359">
        <f>IF(I79&lt;0, "&lt;Error",1)</f>
        <v>1</v>
      </c>
      <c r="K79" s="356" t="s">
        <v>124</v>
      </c>
      <c r="L79" s="367">
        <f>+'SE 1084 Calculations'!M61</f>
        <v>0</v>
      </c>
      <c r="M79" s="359">
        <f>IF(L79&lt;0, "&lt;Error",1)</f>
        <v>1</v>
      </c>
    </row>
    <row r="80" spans="1:13" x14ac:dyDescent="0.2">
      <c r="A80" s="51">
        <v>39</v>
      </c>
      <c r="B80" s="51" t="s">
        <v>156</v>
      </c>
      <c r="C80" s="51"/>
      <c r="D80" s="51"/>
      <c r="E80" s="51"/>
      <c r="F80" s="51"/>
      <c r="G80" s="51"/>
      <c r="H80" s="361" t="s">
        <v>124</v>
      </c>
      <c r="I80" s="414"/>
      <c r="J80" s="359">
        <f>IF(I80&lt;0, "&lt;Error",1)</f>
        <v>1</v>
      </c>
      <c r="K80" s="361" t="s">
        <v>124</v>
      </c>
      <c r="L80" s="414"/>
      <c r="M80" s="359">
        <f>IF(L80&lt;0, "&lt;Error",1)</f>
        <v>1</v>
      </c>
    </row>
    <row r="81" spans="1:13" ht="8.25" customHeight="1" x14ac:dyDescent="0.2">
      <c r="A81" s="51"/>
      <c r="B81" s="51"/>
      <c r="C81" s="51"/>
      <c r="D81" s="51"/>
      <c r="E81" s="51"/>
      <c r="F81" s="51"/>
      <c r="G81" s="51"/>
      <c r="H81" s="51"/>
      <c r="I81" s="51"/>
      <c r="J81" s="51"/>
      <c r="K81" s="51"/>
      <c r="L81" s="51"/>
      <c r="M81" s="51"/>
    </row>
    <row r="82" spans="1:13" x14ac:dyDescent="0.2">
      <c r="A82" s="181" t="s">
        <v>291</v>
      </c>
      <c r="B82" s="51"/>
      <c r="C82" s="51"/>
      <c r="D82" s="51"/>
      <c r="E82" s="51"/>
      <c r="F82" s="51"/>
      <c r="G82" s="51"/>
      <c r="H82" s="51"/>
      <c r="I82" s="51"/>
      <c r="J82" s="51"/>
      <c r="K82" s="51"/>
      <c r="L82" s="51"/>
      <c r="M82" s="51"/>
    </row>
    <row r="83" spans="1:13" x14ac:dyDescent="0.2">
      <c r="A83" s="51">
        <v>40</v>
      </c>
      <c r="B83" s="362" t="s">
        <v>445</v>
      </c>
      <c r="C83" s="51"/>
      <c r="D83" s="51"/>
      <c r="E83" s="51"/>
      <c r="F83" s="51"/>
      <c r="G83" s="51"/>
      <c r="H83" s="51"/>
      <c r="I83" s="414"/>
      <c r="J83" s="359">
        <f>IF(I83&lt;0, "&lt;Error",1)</f>
        <v>1</v>
      </c>
      <c r="K83" s="51"/>
      <c r="L83" s="414"/>
      <c r="M83" s="359">
        <f>IF(L83&lt;0, "&lt;Error",1)</f>
        <v>1</v>
      </c>
    </row>
    <row r="84" spans="1:13" x14ac:dyDescent="0.2">
      <c r="A84" s="51">
        <v>41</v>
      </c>
      <c r="B84" s="51" t="s">
        <v>446</v>
      </c>
      <c r="C84" s="51"/>
      <c r="D84" s="51"/>
      <c r="E84" s="51"/>
      <c r="F84" s="51"/>
      <c r="G84" s="51"/>
      <c r="H84" s="51"/>
      <c r="I84" s="414"/>
      <c r="J84" s="359">
        <f>IF(I84&lt;0, "&lt;Error",1)</f>
        <v>1</v>
      </c>
      <c r="K84" s="51"/>
      <c r="L84" s="414"/>
      <c r="M84" s="359">
        <f>IF(L84&lt;0, "&lt;Error",1)</f>
        <v>1</v>
      </c>
    </row>
    <row r="85" spans="1:13" ht="13.5" thickBot="1" x14ac:dyDescent="0.25">
      <c r="A85" s="51">
        <v>42</v>
      </c>
      <c r="B85" s="51" t="s">
        <v>448</v>
      </c>
      <c r="C85" s="51"/>
      <c r="D85" s="51"/>
      <c r="E85" s="51"/>
      <c r="F85" s="51"/>
      <c r="G85" s="51"/>
      <c r="H85" s="356" t="s">
        <v>124</v>
      </c>
      <c r="I85" s="367">
        <f>+'SE 1084 Calculations'!J67</f>
        <v>0</v>
      </c>
      <c r="J85" s="359">
        <f>IF(I85&lt;0, "&lt;Error",1)</f>
        <v>1</v>
      </c>
      <c r="K85" s="356" t="s">
        <v>124</v>
      </c>
      <c r="L85" s="367">
        <f>+'SE 1084 Calculations'!M67</f>
        <v>0</v>
      </c>
      <c r="M85" s="359">
        <f>IF(L85&lt;0, "&lt;Error",1)</f>
        <v>1</v>
      </c>
    </row>
    <row r="86" spans="1:13" ht="31.5" customHeight="1" x14ac:dyDescent="0.2">
      <c r="A86" s="51"/>
      <c r="B86" s="51"/>
      <c r="C86" s="51"/>
      <c r="D86" s="51"/>
      <c r="E86" s="51"/>
      <c r="F86" s="51"/>
      <c r="G86" s="51"/>
      <c r="H86" s="1508" t="str">
        <f>IF(SUM(J77:J85)+SUM(J16:J69)&lt;&gt;42, "^Error-all numbers must be positive!", " ")</f>
        <v xml:space="preserve"> </v>
      </c>
      <c r="I86" s="1508"/>
      <c r="J86" s="51"/>
      <c r="K86" s="1508" t="str">
        <f>IF(SUM(M77:M85)+SUM(M16:M69)&lt;&gt;42, "^Error-all numbers must be positive!", " ")</f>
        <v xml:space="preserve"> </v>
      </c>
      <c r="L86" s="1508"/>
      <c r="M86" s="51"/>
    </row>
    <row r="87" spans="1:13" ht="6" customHeight="1" x14ac:dyDescent="0.2">
      <c r="A87" s="368"/>
      <c r="B87" s="369"/>
      <c r="C87" s="369"/>
      <c r="D87" s="369"/>
      <c r="E87" s="369"/>
      <c r="F87" s="369"/>
      <c r="G87" s="369"/>
      <c r="H87" s="369"/>
      <c r="I87" s="369"/>
      <c r="J87" s="369"/>
      <c r="K87" s="369"/>
      <c r="L87" s="369"/>
      <c r="M87" s="370"/>
    </row>
    <row r="88" spans="1:13" ht="13.5" thickBot="1" x14ac:dyDescent="0.25">
      <c r="A88" s="371" t="s">
        <v>449</v>
      </c>
      <c r="B88" s="372"/>
      <c r="C88" s="372"/>
      <c r="D88" s="372"/>
      <c r="E88" s="372"/>
      <c r="F88" s="372"/>
      <c r="G88" s="372"/>
      <c r="H88" s="373"/>
      <c r="I88" s="367">
        <f>+'SE 1084 Calculations'!J69</f>
        <v>0</v>
      </c>
      <c r="J88" s="372"/>
      <c r="K88" s="373"/>
      <c r="L88" s="367">
        <f>+'SE 1084 Calculations'!M69</f>
        <v>0</v>
      </c>
      <c r="M88" s="374"/>
    </row>
    <row r="89" spans="1:13" ht="5.25" customHeight="1" x14ac:dyDescent="0.2">
      <c r="A89" s="375"/>
      <c r="B89" s="376"/>
      <c r="C89" s="376"/>
      <c r="D89" s="376"/>
      <c r="E89" s="376"/>
      <c r="F89" s="376"/>
      <c r="G89" s="376"/>
      <c r="H89" s="376"/>
      <c r="I89" s="376"/>
      <c r="J89" s="376"/>
      <c r="K89" s="376"/>
      <c r="L89" s="376"/>
      <c r="M89" s="377"/>
    </row>
    <row r="90" spans="1:13" s="51" customFormat="1" ht="5.25" customHeight="1" x14ac:dyDescent="0.2"/>
    <row r="91" spans="1:13" ht="6" customHeight="1" x14ac:dyDescent="0.2">
      <c r="A91" s="364"/>
      <c r="B91" s="364"/>
      <c r="C91" s="364"/>
      <c r="D91" s="364"/>
      <c r="E91" s="364"/>
      <c r="F91" s="364"/>
      <c r="G91" s="364"/>
      <c r="H91" s="364"/>
      <c r="I91" s="364"/>
      <c r="J91" s="364"/>
      <c r="K91" s="364"/>
      <c r="L91" s="364"/>
      <c r="M91" s="364"/>
    </row>
    <row r="92" spans="1:13" s="51" customFormat="1" ht="15" x14ac:dyDescent="0.25">
      <c r="A92" s="1524" t="s">
        <v>451</v>
      </c>
      <c r="B92" s="1524"/>
      <c r="C92" s="1524"/>
      <c r="D92" s="1524"/>
      <c r="E92" s="1524"/>
      <c r="F92" s="1524"/>
      <c r="G92" s="1524"/>
      <c r="H92" s="1524"/>
      <c r="I92" s="1524"/>
      <c r="J92" s="1524"/>
      <c r="K92" s="1524"/>
      <c r="L92" s="1524"/>
      <c r="M92" s="1524"/>
    </row>
    <row r="93" spans="1:13" s="51" customFormat="1" ht="5.25" customHeight="1" x14ac:dyDescent="0.2"/>
    <row r="94" spans="1:13" s="51" customFormat="1" ht="26.25" customHeight="1" x14ac:dyDescent="0.2">
      <c r="A94" s="1498" t="s">
        <v>452</v>
      </c>
      <c r="B94" s="1498"/>
      <c r="C94" s="1498"/>
      <c r="D94" s="1498"/>
      <c r="E94" s="1498"/>
      <c r="F94" s="1498"/>
      <c r="G94" s="1498"/>
      <c r="H94" s="1498"/>
      <c r="I94" s="1498"/>
      <c r="J94" s="1498"/>
      <c r="K94" s="1498"/>
      <c r="L94" s="1498"/>
      <c r="M94" s="1498"/>
    </row>
    <row r="95" spans="1:13" ht="6.75" customHeight="1" x14ac:dyDescent="0.2">
      <c r="A95" s="366"/>
      <c r="B95" s="366"/>
      <c r="C95" s="366"/>
      <c r="D95" s="366"/>
      <c r="E95" s="366"/>
      <c r="F95" s="366"/>
      <c r="G95" s="366"/>
      <c r="H95" s="366"/>
      <c r="I95" s="366"/>
      <c r="J95" s="366"/>
      <c r="K95" s="366"/>
      <c r="L95" s="366"/>
      <c r="M95" s="366"/>
    </row>
    <row r="96" spans="1:13" ht="15.75" x14ac:dyDescent="0.25">
      <c r="A96" s="378" t="s">
        <v>453</v>
      </c>
      <c r="B96" s="366"/>
      <c r="C96" s="366"/>
      <c r="D96" s="366"/>
      <c r="E96" s="366"/>
      <c r="F96" s="366"/>
      <c r="G96" s="366"/>
      <c r="H96" s="366"/>
      <c r="I96" s="366"/>
      <c r="J96" s="366"/>
      <c r="K96" s="366"/>
      <c r="L96" s="366"/>
      <c r="M96" s="366"/>
    </row>
    <row r="97" spans="1:13" x14ac:dyDescent="0.2">
      <c r="A97" s="379" t="s">
        <v>454</v>
      </c>
      <c r="B97" s="366"/>
      <c r="C97" s="366"/>
      <c r="D97" s="366"/>
      <c r="E97" s="366"/>
      <c r="F97" s="366"/>
      <c r="G97" s="366"/>
      <c r="H97" s="366"/>
      <c r="I97" s="366"/>
      <c r="J97" s="366"/>
      <c r="K97" s="366"/>
      <c r="L97" s="366"/>
      <c r="M97" s="366"/>
    </row>
    <row r="98" spans="1:13" ht="21.75" customHeight="1" x14ac:dyDescent="0.2">
      <c r="A98" s="380" t="s">
        <v>458</v>
      </c>
      <c r="B98" s="1485" t="s">
        <v>455</v>
      </c>
      <c r="C98" s="1485"/>
      <c r="D98" s="1485"/>
      <c r="E98" s="1485"/>
      <c r="F98" s="1485"/>
      <c r="G98" s="1485"/>
      <c r="H98" s="1485"/>
      <c r="I98" s="1485"/>
      <c r="J98" s="1485"/>
      <c r="K98" s="1485"/>
      <c r="L98" s="1485"/>
      <c r="M98" s="1485"/>
    </row>
    <row r="99" spans="1:13" x14ac:dyDescent="0.2">
      <c r="A99" s="381" t="s">
        <v>458</v>
      </c>
      <c r="B99" s="379" t="s">
        <v>456</v>
      </c>
      <c r="C99" s="366"/>
      <c r="D99" s="366"/>
      <c r="E99" s="366"/>
      <c r="F99" s="366"/>
      <c r="G99" s="366"/>
      <c r="H99" s="366"/>
      <c r="I99" s="366"/>
      <c r="J99" s="366"/>
      <c r="K99" s="366"/>
      <c r="L99" s="366"/>
      <c r="M99" s="366"/>
    </row>
    <row r="100" spans="1:13" x14ac:dyDescent="0.2">
      <c r="A100" s="382" t="s">
        <v>458</v>
      </c>
      <c r="B100" s="383" t="s">
        <v>457</v>
      </c>
      <c r="C100" s="366"/>
      <c r="D100" s="366"/>
      <c r="E100" s="366"/>
      <c r="F100" s="366"/>
      <c r="G100" s="366"/>
      <c r="H100" s="366"/>
      <c r="I100" s="366"/>
      <c r="J100" s="366"/>
      <c r="K100" s="366"/>
      <c r="L100" s="366"/>
      <c r="M100" s="366"/>
    </row>
    <row r="101" spans="1:13" x14ac:dyDescent="0.2">
      <c r="A101" s="181"/>
      <c r="B101" s="181"/>
      <c r="C101" s="181"/>
      <c r="D101" s="181"/>
      <c r="E101" s="181"/>
      <c r="F101" s="181"/>
      <c r="G101" s="181"/>
      <c r="H101" s="181"/>
      <c r="I101" s="181"/>
      <c r="J101" s="181"/>
      <c r="K101" s="181"/>
      <c r="L101" s="181"/>
      <c r="M101" s="181"/>
    </row>
    <row r="102" spans="1:13" ht="3.75" customHeight="1" x14ac:dyDescent="0.2">
      <c r="A102" s="51"/>
      <c r="B102" s="51"/>
      <c r="C102" s="51"/>
      <c r="D102" s="51"/>
      <c r="E102" s="51"/>
      <c r="F102" s="181"/>
      <c r="G102" s="51"/>
      <c r="H102" s="51"/>
      <c r="I102" s="51"/>
      <c r="J102" s="51"/>
      <c r="K102" s="51"/>
      <c r="L102" s="51"/>
      <c r="M102" s="51"/>
    </row>
    <row r="103" spans="1:13" x14ac:dyDescent="0.2">
      <c r="A103" s="181" t="s">
        <v>459</v>
      </c>
      <c r="B103" s="51"/>
      <c r="C103" s="51"/>
      <c r="D103" s="51"/>
      <c r="E103" s="55"/>
      <c r="F103" s="181"/>
      <c r="G103" s="51"/>
      <c r="H103" s="356" t="s">
        <v>129</v>
      </c>
      <c r="I103" s="357" t="str">
        <f>+I14</f>
        <v>Starting Year</v>
      </c>
      <c r="J103" s="51"/>
      <c r="K103" s="356" t="s">
        <v>129</v>
      </c>
      <c r="L103" s="357" t="str">
        <f>+L14</f>
        <v xml:space="preserve"> </v>
      </c>
      <c r="M103" s="51"/>
    </row>
    <row r="104" spans="1:13" ht="26.25" customHeight="1" x14ac:dyDescent="0.2">
      <c r="A104" s="384">
        <v>43</v>
      </c>
      <c r="B104" s="1485" t="s">
        <v>460</v>
      </c>
      <c r="C104" s="1485"/>
      <c r="D104" s="1485"/>
      <c r="E104" s="1485"/>
      <c r="F104" s="1485"/>
      <c r="G104" s="51"/>
      <c r="H104" s="415" t="s">
        <v>124</v>
      </c>
      <c r="I104" s="414"/>
      <c r="J104" s="359">
        <f t="shared" ref="J104:J109" si="4">IF(I104&lt;0, "&lt;Error",1)</f>
        <v>1</v>
      </c>
      <c r="K104" s="415" t="s">
        <v>124</v>
      </c>
      <c r="L104" s="414"/>
      <c r="M104" s="359">
        <f t="shared" ref="M104:M109" si="5">IF(L104&lt;0, "&lt;Error",1)</f>
        <v>1</v>
      </c>
    </row>
    <row r="105" spans="1:13" ht="24" customHeight="1" x14ac:dyDescent="0.2">
      <c r="A105" s="384">
        <v>44</v>
      </c>
      <c r="B105" s="1485" t="s">
        <v>461</v>
      </c>
      <c r="C105" s="1485"/>
      <c r="D105" s="1485"/>
      <c r="E105" s="1485"/>
      <c r="F105" s="1485"/>
      <c r="G105" s="51"/>
      <c r="H105" s="181"/>
      <c r="I105" s="385">
        <f>+I122</f>
        <v>0</v>
      </c>
      <c r="J105" s="359"/>
      <c r="K105" s="181"/>
      <c r="L105" s="385">
        <f>+L122</f>
        <v>0</v>
      </c>
      <c r="M105" s="359"/>
    </row>
    <row r="106" spans="1:13" x14ac:dyDescent="0.2">
      <c r="A106" s="363">
        <v>45</v>
      </c>
      <c r="B106" s="366" t="s">
        <v>118</v>
      </c>
      <c r="C106" s="366"/>
      <c r="D106" s="366"/>
      <c r="E106" s="366"/>
      <c r="F106" s="366"/>
      <c r="G106" s="51"/>
      <c r="H106" s="181"/>
      <c r="I106" s="385">
        <f>+'SE 1084 Calculations'!I74</f>
        <v>0</v>
      </c>
      <c r="J106" s="359"/>
      <c r="K106" s="181"/>
      <c r="L106" s="385">
        <f>+'SE 1084 Calculations'!L74</f>
        <v>0</v>
      </c>
      <c r="M106" s="359"/>
    </row>
    <row r="107" spans="1:13" x14ac:dyDescent="0.2">
      <c r="A107" s="363">
        <v>46</v>
      </c>
      <c r="B107" s="366" t="s">
        <v>446</v>
      </c>
      <c r="C107" s="366"/>
      <c r="D107" s="366"/>
      <c r="E107" s="366"/>
      <c r="F107" s="366"/>
      <c r="G107" s="51"/>
      <c r="H107" s="181"/>
      <c r="I107" s="414"/>
      <c r="J107" s="359">
        <f t="shared" si="4"/>
        <v>1</v>
      </c>
      <c r="K107" s="181"/>
      <c r="L107" s="414"/>
      <c r="M107" s="359">
        <f t="shared" si="5"/>
        <v>1</v>
      </c>
    </row>
    <row r="108" spans="1:13" x14ac:dyDescent="0.2">
      <c r="A108" s="51">
        <v>47</v>
      </c>
      <c r="B108" s="51" t="s">
        <v>463</v>
      </c>
      <c r="C108" s="51"/>
      <c r="D108" s="51"/>
      <c r="E108" s="51"/>
      <c r="F108" s="51"/>
      <c r="G108" s="51"/>
      <c r="H108" s="361" t="s">
        <v>124</v>
      </c>
      <c r="I108" s="385">
        <f>+'SE 1084 Calculations'!I76</f>
        <v>0</v>
      </c>
      <c r="J108" s="359"/>
      <c r="K108" s="361" t="s">
        <v>124</v>
      </c>
      <c r="L108" s="385">
        <f>+'SE 1084 Calculations'!L76</f>
        <v>0</v>
      </c>
      <c r="M108" s="359"/>
    </row>
    <row r="109" spans="1:13" x14ac:dyDescent="0.2">
      <c r="A109" s="51">
        <v>48</v>
      </c>
      <c r="B109" s="51" t="s">
        <v>462</v>
      </c>
      <c r="C109" s="51"/>
      <c r="D109" s="51"/>
      <c r="E109" s="51"/>
      <c r="F109" s="51"/>
      <c r="G109" s="51"/>
      <c r="H109" s="361" t="s">
        <v>124</v>
      </c>
      <c r="I109" s="414"/>
      <c r="J109" s="359">
        <f t="shared" si="4"/>
        <v>1</v>
      </c>
      <c r="K109" s="361" t="s">
        <v>124</v>
      </c>
      <c r="L109" s="414"/>
      <c r="M109" s="359">
        <f t="shared" si="5"/>
        <v>1</v>
      </c>
    </row>
    <row r="110" spans="1:13" x14ac:dyDescent="0.2">
      <c r="A110" s="51">
        <v>49</v>
      </c>
      <c r="B110" s="51" t="s">
        <v>464</v>
      </c>
      <c r="C110" s="51"/>
      <c r="D110" s="51"/>
      <c r="E110" s="51"/>
      <c r="F110" s="51"/>
      <c r="G110" s="51"/>
      <c r="H110" s="361"/>
      <c r="I110" s="385">
        <f>+'SE 1084 Calculations'!J78</f>
        <v>0</v>
      </c>
      <c r="J110" s="51"/>
      <c r="K110" s="361"/>
      <c r="L110" s="385">
        <f>+'SE 1084 Calculations'!M78</f>
        <v>0</v>
      </c>
      <c r="M110" s="51"/>
    </row>
    <row r="111" spans="1:13" ht="6.75" customHeight="1" x14ac:dyDescent="0.2">
      <c r="A111" s="51"/>
      <c r="B111" s="51"/>
      <c r="C111" s="51"/>
      <c r="D111" s="51"/>
      <c r="E111" s="51"/>
      <c r="F111" s="51"/>
      <c r="G111" s="51"/>
      <c r="H111" s="51"/>
      <c r="I111" s="51"/>
      <c r="J111" s="51"/>
      <c r="K111" s="51"/>
      <c r="L111" s="51"/>
      <c r="M111" s="51"/>
    </row>
    <row r="112" spans="1:13" x14ac:dyDescent="0.2">
      <c r="A112" s="181" t="s">
        <v>473</v>
      </c>
      <c r="B112" s="51"/>
      <c r="C112" s="51"/>
      <c r="D112" s="51"/>
      <c r="E112" s="51"/>
      <c r="F112" s="51"/>
      <c r="G112" s="51"/>
      <c r="H112" s="51"/>
      <c r="I112" s="51"/>
      <c r="J112" s="51"/>
      <c r="K112" s="51"/>
      <c r="L112" s="51"/>
      <c r="M112" s="51"/>
    </row>
    <row r="113" spans="1:13" x14ac:dyDescent="0.2">
      <c r="A113" s="51">
        <v>50</v>
      </c>
      <c r="B113" s="51" t="s">
        <v>465</v>
      </c>
      <c r="C113" s="51"/>
      <c r="D113" s="51"/>
      <c r="E113" s="51"/>
      <c r="F113" s="51"/>
      <c r="G113" s="51"/>
      <c r="H113" s="415" t="s">
        <v>124</v>
      </c>
      <c r="I113" s="414"/>
      <c r="J113" s="359">
        <f t="shared" ref="J113:J119" si="6">IF(I113&lt;0, "&lt;Error",1)</f>
        <v>1</v>
      </c>
      <c r="K113" s="358" t="s">
        <v>124</v>
      </c>
      <c r="L113" s="414"/>
      <c r="M113" s="359">
        <f t="shared" ref="M113:M119" si="7">IF(L113&lt;0, "&lt;Error",1)</f>
        <v>1</v>
      </c>
    </row>
    <row r="114" spans="1:13" x14ac:dyDescent="0.2">
      <c r="A114" s="51">
        <v>51</v>
      </c>
      <c r="B114" s="51" t="s">
        <v>138</v>
      </c>
      <c r="C114" s="51"/>
      <c r="D114" s="51"/>
      <c r="E114" s="51"/>
      <c r="F114" s="51"/>
      <c r="G114" s="51"/>
      <c r="H114" s="415" t="s">
        <v>124</v>
      </c>
      <c r="I114" s="414"/>
      <c r="J114" s="359">
        <f t="shared" si="6"/>
        <v>1</v>
      </c>
      <c r="K114" s="415" t="s">
        <v>124</v>
      </c>
      <c r="L114" s="414"/>
      <c r="M114" s="359">
        <f t="shared" si="7"/>
        <v>1</v>
      </c>
    </row>
    <row r="115" spans="1:13" x14ac:dyDescent="0.2">
      <c r="A115" s="51">
        <v>52</v>
      </c>
      <c r="B115" s="51" t="s">
        <v>152</v>
      </c>
      <c r="C115" s="51"/>
      <c r="D115" s="51"/>
      <c r="E115" s="51"/>
      <c r="F115" s="51"/>
      <c r="G115" s="51"/>
      <c r="H115" s="361" t="s">
        <v>124</v>
      </c>
      <c r="I115" s="414"/>
      <c r="J115" s="359">
        <f t="shared" si="6"/>
        <v>1</v>
      </c>
      <c r="K115" s="361" t="s">
        <v>124</v>
      </c>
      <c r="L115" s="414"/>
      <c r="M115" s="359">
        <f t="shared" si="7"/>
        <v>1</v>
      </c>
    </row>
    <row r="116" spans="1:13" x14ac:dyDescent="0.2">
      <c r="A116" s="51">
        <v>53</v>
      </c>
      <c r="B116" s="51" t="s">
        <v>145</v>
      </c>
      <c r="C116" s="51"/>
      <c r="D116" s="51"/>
      <c r="E116" s="51"/>
      <c r="F116" s="51"/>
      <c r="G116" s="51"/>
      <c r="H116" s="361" t="s">
        <v>124</v>
      </c>
      <c r="I116" s="414"/>
      <c r="J116" s="359">
        <f t="shared" si="6"/>
        <v>1</v>
      </c>
      <c r="K116" s="361" t="s">
        <v>124</v>
      </c>
      <c r="L116" s="414"/>
      <c r="M116" s="359">
        <f t="shared" si="7"/>
        <v>1</v>
      </c>
    </row>
    <row r="117" spans="1:13" x14ac:dyDescent="0.2">
      <c r="A117" s="51">
        <v>54</v>
      </c>
      <c r="B117" s="51" t="s">
        <v>157</v>
      </c>
      <c r="C117" s="51"/>
      <c r="D117" s="51"/>
      <c r="E117" s="51"/>
      <c r="F117" s="51"/>
      <c r="G117" s="51"/>
      <c r="H117" s="361" t="s">
        <v>124</v>
      </c>
      <c r="I117" s="414"/>
      <c r="J117" s="359">
        <f t="shared" si="6"/>
        <v>1</v>
      </c>
      <c r="K117" s="361" t="s">
        <v>124</v>
      </c>
      <c r="L117" s="414"/>
      <c r="M117" s="359">
        <f t="shared" si="7"/>
        <v>1</v>
      </c>
    </row>
    <row r="118" spans="1:13" x14ac:dyDescent="0.2">
      <c r="A118" s="51">
        <v>55</v>
      </c>
      <c r="B118" s="51" t="s">
        <v>158</v>
      </c>
      <c r="C118" s="51"/>
      <c r="D118" s="51"/>
      <c r="E118" s="51"/>
      <c r="F118" s="51"/>
      <c r="G118" s="51"/>
      <c r="H118" s="361" t="s">
        <v>125</v>
      </c>
      <c r="I118" s="414"/>
      <c r="J118" s="359">
        <f t="shared" si="6"/>
        <v>1</v>
      </c>
      <c r="K118" s="361" t="s">
        <v>125</v>
      </c>
      <c r="L118" s="414"/>
      <c r="M118" s="359">
        <f t="shared" si="7"/>
        <v>1</v>
      </c>
    </row>
    <row r="119" spans="1:13" x14ac:dyDescent="0.2">
      <c r="A119" s="51">
        <v>56</v>
      </c>
      <c r="B119" s="51" t="s">
        <v>434</v>
      </c>
      <c r="C119" s="51"/>
      <c r="D119" s="51"/>
      <c r="E119" s="51"/>
      <c r="F119" s="51"/>
      <c r="G119" s="51"/>
      <c r="H119" s="361" t="s">
        <v>125</v>
      </c>
      <c r="I119" s="414"/>
      <c r="J119" s="359">
        <f t="shared" si="6"/>
        <v>1</v>
      </c>
      <c r="K119" s="361" t="s">
        <v>125</v>
      </c>
      <c r="L119" s="414"/>
      <c r="M119" s="359">
        <f t="shared" si="7"/>
        <v>1</v>
      </c>
    </row>
    <row r="120" spans="1:13" x14ac:dyDescent="0.2">
      <c r="A120" s="51">
        <v>57</v>
      </c>
      <c r="B120" s="51" t="s">
        <v>118</v>
      </c>
      <c r="C120" s="51"/>
      <c r="D120" s="51"/>
      <c r="E120" s="51"/>
      <c r="F120" s="51"/>
      <c r="G120" s="51"/>
      <c r="H120" s="361"/>
      <c r="I120" s="385">
        <f>+'SE 1084 Calculations'!J88</f>
        <v>0</v>
      </c>
      <c r="J120" s="51"/>
      <c r="K120" s="361"/>
      <c r="L120" s="385">
        <f>+'SE 1084 Calculations'!M88</f>
        <v>0</v>
      </c>
      <c r="M120" s="51"/>
    </row>
    <row r="121" spans="1:13" x14ac:dyDescent="0.2">
      <c r="A121" s="51">
        <v>58</v>
      </c>
      <c r="B121" s="51" t="s">
        <v>466</v>
      </c>
      <c r="C121" s="51"/>
      <c r="D121" s="51"/>
      <c r="E121" s="51"/>
      <c r="F121" s="51"/>
      <c r="G121" s="51"/>
      <c r="H121" s="361" t="s">
        <v>468</v>
      </c>
      <c r="I121" s="416">
        <v>0</v>
      </c>
      <c r="J121" s="359">
        <f t="shared" ref="J121" si="8">IF(I121&lt;0, "&lt;Error",1)</f>
        <v>1</v>
      </c>
      <c r="K121" s="361" t="s">
        <v>468</v>
      </c>
      <c r="L121" s="416">
        <v>0</v>
      </c>
      <c r="M121" s="359">
        <f t="shared" ref="M121" si="9">IF(L121&lt;0, "&lt;Error",1)</f>
        <v>1</v>
      </c>
    </row>
    <row r="122" spans="1:13" x14ac:dyDescent="0.2">
      <c r="A122" s="51">
        <v>59</v>
      </c>
      <c r="B122" s="51" t="s">
        <v>467</v>
      </c>
      <c r="C122" s="51"/>
      <c r="D122" s="51"/>
      <c r="E122" s="51"/>
      <c r="F122" s="51"/>
      <c r="G122" s="51"/>
      <c r="H122" s="361"/>
      <c r="I122" s="385">
        <f>+'SE 1084 Calculations'!J90</f>
        <v>0</v>
      </c>
      <c r="J122" s="51"/>
      <c r="K122" s="361"/>
      <c r="L122" s="385">
        <f>+'SE 1084 Calculations'!M90</f>
        <v>0</v>
      </c>
      <c r="M122" s="51"/>
    </row>
    <row r="123" spans="1:13" x14ac:dyDescent="0.2">
      <c r="A123" s="51"/>
      <c r="B123" s="51"/>
      <c r="C123" s="51"/>
      <c r="D123" s="51"/>
      <c r="E123" s="51"/>
      <c r="F123" s="51"/>
      <c r="G123" s="51"/>
      <c r="H123" s="51"/>
      <c r="I123" s="51"/>
      <c r="J123" s="51"/>
      <c r="K123" s="51"/>
      <c r="L123" s="51"/>
      <c r="M123" s="51"/>
    </row>
    <row r="124" spans="1:13" x14ac:dyDescent="0.2">
      <c r="A124" s="181" t="s">
        <v>474</v>
      </c>
      <c r="B124" s="51"/>
      <c r="C124" s="51"/>
      <c r="D124" s="51"/>
      <c r="E124" s="55"/>
      <c r="F124" s="181"/>
      <c r="G124" s="51"/>
      <c r="H124" s="51"/>
      <c r="I124" s="51"/>
      <c r="J124" s="51"/>
      <c r="K124" s="51"/>
      <c r="L124" s="51"/>
      <c r="M124" s="51"/>
    </row>
    <row r="125" spans="1:13" ht="26.25" customHeight="1" x14ac:dyDescent="0.2">
      <c r="A125" s="384">
        <v>60</v>
      </c>
      <c r="B125" s="1485" t="s">
        <v>460</v>
      </c>
      <c r="C125" s="1485"/>
      <c r="D125" s="1485"/>
      <c r="E125" s="1485"/>
      <c r="F125" s="1485"/>
      <c r="G125" s="51"/>
      <c r="H125" s="415" t="s">
        <v>124</v>
      </c>
      <c r="I125" s="414"/>
      <c r="J125" s="359">
        <f t="shared" ref="J125" si="10">IF(I125&lt;0, "&lt;Error",1)</f>
        <v>1</v>
      </c>
      <c r="K125" s="415" t="s">
        <v>124</v>
      </c>
      <c r="L125" s="414"/>
      <c r="M125" s="359">
        <f t="shared" ref="M125" si="11">IF(L125&lt;0, "&lt;Error",1)</f>
        <v>1</v>
      </c>
    </row>
    <row r="126" spans="1:13" ht="24.75" customHeight="1" x14ac:dyDescent="0.2">
      <c r="A126" s="384">
        <v>61</v>
      </c>
      <c r="B126" s="1485" t="s">
        <v>615</v>
      </c>
      <c r="C126" s="1485"/>
      <c r="D126" s="1485"/>
      <c r="E126" s="1485"/>
      <c r="F126" s="1485"/>
      <c r="G126" s="51"/>
      <c r="H126" s="181"/>
      <c r="I126" s="385">
        <f>+I141</f>
        <v>0</v>
      </c>
      <c r="J126" s="359"/>
      <c r="K126" s="181"/>
      <c r="L126" s="385">
        <f>+L141</f>
        <v>0</v>
      </c>
      <c r="M126" s="359"/>
    </row>
    <row r="127" spans="1:13" x14ac:dyDescent="0.2">
      <c r="A127" s="384">
        <v>62</v>
      </c>
      <c r="B127" s="366" t="s">
        <v>118</v>
      </c>
      <c r="C127" s="366"/>
      <c r="D127" s="366"/>
      <c r="E127" s="366"/>
      <c r="F127" s="366"/>
      <c r="G127" s="51"/>
      <c r="H127" s="181"/>
      <c r="I127" s="385">
        <f>+'SE 1084 Calculations'!I95</f>
        <v>0</v>
      </c>
      <c r="J127" s="359"/>
      <c r="K127" s="181"/>
      <c r="L127" s="385">
        <f>+'SE 1084 Calculations'!L95</f>
        <v>0</v>
      </c>
      <c r="M127" s="359"/>
    </row>
    <row r="128" spans="1:13" x14ac:dyDescent="0.2">
      <c r="A128" s="384">
        <v>63</v>
      </c>
      <c r="B128" s="366" t="s">
        <v>446</v>
      </c>
      <c r="C128" s="366"/>
      <c r="D128" s="366"/>
      <c r="E128" s="366"/>
      <c r="F128" s="366"/>
      <c r="G128" s="51"/>
      <c r="H128" s="181"/>
      <c r="I128" s="414"/>
      <c r="J128" s="359">
        <f t="shared" ref="J128" si="12">IF(I128&lt;0, "&lt;Error",1)</f>
        <v>1</v>
      </c>
      <c r="K128" s="181"/>
      <c r="L128" s="414"/>
      <c r="M128" s="359">
        <f t="shared" ref="M128" si="13">IF(L128&lt;0, "&lt;Error",1)</f>
        <v>1</v>
      </c>
    </row>
    <row r="129" spans="1:13" x14ac:dyDescent="0.2">
      <c r="A129" s="384">
        <v>64</v>
      </c>
      <c r="B129" s="51" t="s">
        <v>476</v>
      </c>
      <c r="C129" s="51"/>
      <c r="D129" s="51"/>
      <c r="E129" s="51"/>
      <c r="F129" s="51"/>
      <c r="G129" s="51"/>
      <c r="H129" s="361" t="s">
        <v>124</v>
      </c>
      <c r="I129" s="385">
        <f>+'SE 1084 Calculations'!I97</f>
        <v>0</v>
      </c>
      <c r="J129" s="359"/>
      <c r="K129" s="361" t="s">
        <v>124</v>
      </c>
      <c r="L129" s="385">
        <f>+'SE 1084 Calculations'!L97</f>
        <v>0</v>
      </c>
      <c r="M129" s="359"/>
    </row>
    <row r="130" spans="1:13" x14ac:dyDescent="0.2">
      <c r="A130" s="384">
        <v>65</v>
      </c>
      <c r="B130" s="51" t="s">
        <v>477</v>
      </c>
      <c r="C130" s="51"/>
      <c r="D130" s="51"/>
      <c r="E130" s="51"/>
      <c r="F130" s="51"/>
      <c r="G130" s="51"/>
      <c r="H130" s="361"/>
      <c r="I130" s="385">
        <f>+'SE 1084 Calculations'!J98</f>
        <v>0</v>
      </c>
      <c r="J130" s="51"/>
      <c r="K130" s="361"/>
      <c r="L130" s="385">
        <f>+'SE 1084 Calculations'!M98</f>
        <v>0</v>
      </c>
      <c r="M130" s="51"/>
    </row>
    <row r="131" spans="1:13" x14ac:dyDescent="0.2">
      <c r="A131" s="51"/>
      <c r="B131" s="51"/>
      <c r="C131" s="51"/>
      <c r="D131" s="51"/>
      <c r="E131" s="51"/>
      <c r="F131" s="51"/>
      <c r="G131" s="51"/>
      <c r="H131" s="51"/>
      <c r="I131" s="51"/>
      <c r="J131" s="51"/>
      <c r="K131" s="51"/>
      <c r="L131" s="51"/>
      <c r="M131" s="51"/>
    </row>
    <row r="132" spans="1:13" x14ac:dyDescent="0.2">
      <c r="A132" s="181" t="s">
        <v>475</v>
      </c>
      <c r="B132" s="51"/>
      <c r="C132" s="51"/>
      <c r="D132" s="51"/>
      <c r="E132" s="51"/>
      <c r="F132" s="51"/>
      <c r="G132" s="51"/>
      <c r="H132" s="51"/>
      <c r="I132" s="51"/>
      <c r="J132" s="51"/>
      <c r="K132" s="51"/>
      <c r="L132" s="51"/>
      <c r="M132" s="51"/>
    </row>
    <row r="133" spans="1:13" x14ac:dyDescent="0.2">
      <c r="A133" s="51">
        <v>66</v>
      </c>
      <c r="B133" s="51" t="s">
        <v>138</v>
      </c>
      <c r="C133" s="51"/>
      <c r="D133" s="51"/>
      <c r="E133" s="51"/>
      <c r="F133" s="51"/>
      <c r="G133" s="51"/>
      <c r="H133" s="415" t="s">
        <v>124</v>
      </c>
      <c r="I133" s="414"/>
      <c r="J133" s="359">
        <f t="shared" ref="J133:J140" si="14">IF(I133&lt;0, "&lt;Error",1)</f>
        <v>1</v>
      </c>
      <c r="K133" s="415" t="s">
        <v>124</v>
      </c>
      <c r="L133" s="414"/>
      <c r="M133" s="359">
        <f t="shared" ref="M133:M140" si="15">IF(L133&lt;0, "&lt;Error",1)</f>
        <v>1</v>
      </c>
    </row>
    <row r="134" spans="1:13" x14ac:dyDescent="0.2">
      <c r="A134" s="51">
        <v>67</v>
      </c>
      <c r="B134" s="51" t="s">
        <v>152</v>
      </c>
      <c r="C134" s="51"/>
      <c r="D134" s="51"/>
      <c r="E134" s="51"/>
      <c r="F134" s="51"/>
      <c r="G134" s="51"/>
      <c r="H134" s="361" t="s">
        <v>124</v>
      </c>
      <c r="I134" s="414"/>
      <c r="J134" s="359">
        <f t="shared" si="14"/>
        <v>1</v>
      </c>
      <c r="K134" s="361" t="s">
        <v>124</v>
      </c>
      <c r="L134" s="414"/>
      <c r="M134" s="359">
        <f t="shared" si="15"/>
        <v>1</v>
      </c>
    </row>
    <row r="135" spans="1:13" x14ac:dyDescent="0.2">
      <c r="A135" s="51">
        <v>68</v>
      </c>
      <c r="B135" s="51" t="s">
        <v>145</v>
      </c>
      <c r="C135" s="51"/>
      <c r="D135" s="51"/>
      <c r="E135" s="51"/>
      <c r="F135" s="51"/>
      <c r="G135" s="51"/>
      <c r="H135" s="361" t="s">
        <v>124</v>
      </c>
      <c r="I135" s="414"/>
      <c r="J135" s="359">
        <f t="shared" si="14"/>
        <v>1</v>
      </c>
      <c r="K135" s="361" t="s">
        <v>124</v>
      </c>
      <c r="L135" s="414"/>
      <c r="M135" s="359">
        <f t="shared" si="15"/>
        <v>1</v>
      </c>
    </row>
    <row r="136" spans="1:13" x14ac:dyDescent="0.2">
      <c r="A136" s="51">
        <v>69</v>
      </c>
      <c r="B136" s="51" t="s">
        <v>157</v>
      </c>
      <c r="C136" s="51"/>
      <c r="D136" s="51"/>
      <c r="E136" s="51"/>
      <c r="F136" s="51"/>
      <c r="G136" s="51"/>
      <c r="H136" s="361" t="s">
        <v>124</v>
      </c>
      <c r="I136" s="414"/>
      <c r="J136" s="359">
        <f t="shared" si="14"/>
        <v>1</v>
      </c>
      <c r="K136" s="361" t="s">
        <v>124</v>
      </c>
      <c r="L136" s="414"/>
      <c r="M136" s="359">
        <f t="shared" si="15"/>
        <v>1</v>
      </c>
    </row>
    <row r="137" spans="1:13" x14ac:dyDescent="0.2">
      <c r="A137" s="51">
        <v>70</v>
      </c>
      <c r="B137" s="51" t="s">
        <v>158</v>
      </c>
      <c r="C137" s="51"/>
      <c r="D137" s="51"/>
      <c r="E137" s="51"/>
      <c r="F137" s="51"/>
      <c r="G137" s="51"/>
      <c r="H137" s="361" t="s">
        <v>125</v>
      </c>
      <c r="I137" s="414"/>
      <c r="J137" s="359">
        <f t="shared" si="14"/>
        <v>1</v>
      </c>
      <c r="K137" s="361" t="s">
        <v>125</v>
      </c>
      <c r="L137" s="414"/>
      <c r="M137" s="359">
        <f t="shared" si="15"/>
        <v>1</v>
      </c>
    </row>
    <row r="138" spans="1:13" x14ac:dyDescent="0.2">
      <c r="A138" s="51">
        <v>71</v>
      </c>
      <c r="B138" s="51" t="s">
        <v>434</v>
      </c>
      <c r="C138" s="51"/>
      <c r="D138" s="51"/>
      <c r="E138" s="51"/>
      <c r="F138" s="51"/>
      <c r="G138" s="51"/>
      <c r="H138" s="361" t="s">
        <v>125</v>
      </c>
      <c r="I138" s="414"/>
      <c r="J138" s="359">
        <f t="shared" si="14"/>
        <v>1</v>
      </c>
      <c r="K138" s="361" t="s">
        <v>125</v>
      </c>
      <c r="L138" s="414"/>
      <c r="M138" s="359">
        <f t="shared" si="15"/>
        <v>1</v>
      </c>
    </row>
    <row r="139" spans="1:13" x14ac:dyDescent="0.2">
      <c r="A139" s="51">
        <v>72</v>
      </c>
      <c r="B139" s="51" t="s">
        <v>118</v>
      </c>
      <c r="C139" s="51"/>
      <c r="D139" s="51"/>
      <c r="E139" s="51"/>
      <c r="F139" s="51"/>
      <c r="G139" s="51"/>
      <c r="H139" s="361"/>
      <c r="I139" s="385">
        <f>+'SE 1084 Calculations'!J107</f>
        <v>0</v>
      </c>
      <c r="J139" s="51"/>
      <c r="K139" s="361"/>
      <c r="L139" s="385">
        <f>+'SE 1084 Calculations'!M107</f>
        <v>0</v>
      </c>
      <c r="M139" s="51"/>
    </row>
    <row r="140" spans="1:13" x14ac:dyDescent="0.2">
      <c r="A140" s="51">
        <v>73</v>
      </c>
      <c r="B140" s="51" t="s">
        <v>466</v>
      </c>
      <c r="C140" s="51"/>
      <c r="D140" s="51"/>
      <c r="E140" s="51"/>
      <c r="F140" s="51"/>
      <c r="G140" s="51"/>
      <c r="H140" s="361" t="s">
        <v>468</v>
      </c>
      <c r="I140" s="416">
        <v>0</v>
      </c>
      <c r="J140" s="359">
        <f t="shared" si="14"/>
        <v>1</v>
      </c>
      <c r="K140" s="361" t="s">
        <v>468</v>
      </c>
      <c r="L140" s="416">
        <v>0</v>
      </c>
      <c r="M140" s="359">
        <f t="shared" si="15"/>
        <v>1</v>
      </c>
    </row>
    <row r="141" spans="1:13" x14ac:dyDescent="0.2">
      <c r="A141" s="51">
        <v>74</v>
      </c>
      <c r="B141" s="51" t="s">
        <v>467</v>
      </c>
      <c r="C141" s="51"/>
      <c r="D141" s="51"/>
      <c r="E141" s="51"/>
      <c r="F141" s="51"/>
      <c r="G141" s="51"/>
      <c r="H141" s="361"/>
      <c r="I141" s="385">
        <f>+'SE 1084 Calculations'!J109</f>
        <v>0</v>
      </c>
      <c r="J141" s="51"/>
      <c r="K141" s="361"/>
      <c r="L141" s="385">
        <f>+'SE 1084 Calculations'!M109</f>
        <v>0</v>
      </c>
      <c r="M141" s="51"/>
    </row>
    <row r="142" spans="1:13" x14ac:dyDescent="0.2">
      <c r="A142" s="51"/>
      <c r="B142" s="51"/>
      <c r="C142" s="51"/>
      <c r="D142" s="51"/>
      <c r="E142" s="51"/>
      <c r="F142" s="51"/>
      <c r="G142" s="51"/>
      <c r="H142" s="51"/>
      <c r="I142" s="51"/>
      <c r="J142" s="51"/>
      <c r="K142" s="51"/>
      <c r="L142" s="51"/>
      <c r="M142" s="51"/>
    </row>
    <row r="143" spans="1:13" x14ac:dyDescent="0.2">
      <c r="A143" s="181" t="s">
        <v>159</v>
      </c>
      <c r="B143" s="51"/>
      <c r="C143" s="51"/>
      <c r="D143" s="51"/>
      <c r="E143" s="51"/>
      <c r="F143" s="51"/>
      <c r="G143" s="51"/>
      <c r="H143" s="51"/>
      <c r="I143" s="51"/>
      <c r="J143" s="51"/>
      <c r="K143" s="51"/>
      <c r="L143" s="51"/>
      <c r="M143" s="51"/>
    </row>
    <row r="144" spans="1:13" x14ac:dyDescent="0.2">
      <c r="A144" s="51" t="s">
        <v>478</v>
      </c>
      <c r="B144" s="51"/>
      <c r="C144" s="51"/>
      <c r="D144" s="51"/>
      <c r="E144" s="51"/>
      <c r="F144" s="51"/>
      <c r="G144" s="51"/>
      <c r="H144" s="51"/>
      <c r="I144" s="51"/>
      <c r="J144" s="51"/>
      <c r="K144" s="51"/>
      <c r="L144" s="51"/>
      <c r="M144" s="51"/>
    </row>
    <row r="145" spans="1:13" x14ac:dyDescent="0.2">
      <c r="A145" s="380" t="s">
        <v>458</v>
      </c>
      <c r="B145" s="51" t="s">
        <v>481</v>
      </c>
      <c r="C145" s="51"/>
      <c r="D145" s="51"/>
      <c r="E145" s="51"/>
      <c r="F145" s="51"/>
      <c r="G145" s="51"/>
      <c r="H145" s="51"/>
      <c r="I145" s="51"/>
      <c r="J145" s="51"/>
      <c r="K145" s="51"/>
      <c r="L145" s="51"/>
      <c r="M145" s="51"/>
    </row>
    <row r="146" spans="1:13" x14ac:dyDescent="0.2">
      <c r="A146" s="381" t="s">
        <v>458</v>
      </c>
      <c r="B146" s="51" t="s">
        <v>479</v>
      </c>
      <c r="C146" s="51"/>
      <c r="D146" s="51"/>
      <c r="E146" s="51"/>
      <c r="F146" s="51"/>
      <c r="G146" s="51"/>
      <c r="H146" s="51"/>
      <c r="I146" s="51"/>
      <c r="J146" s="51"/>
      <c r="K146" s="51"/>
      <c r="L146" s="51"/>
      <c r="M146" s="51"/>
    </row>
    <row r="147" spans="1:13" x14ac:dyDescent="0.2">
      <c r="A147" s="382" t="s">
        <v>458</v>
      </c>
      <c r="B147" s="51" t="s">
        <v>480</v>
      </c>
      <c r="C147" s="51"/>
      <c r="D147" s="51"/>
      <c r="E147" s="51"/>
      <c r="F147" s="51"/>
      <c r="G147" s="51"/>
      <c r="H147" s="51"/>
      <c r="I147" s="51"/>
      <c r="J147" s="51"/>
      <c r="K147" s="51"/>
      <c r="L147" s="51"/>
      <c r="M147" s="51"/>
    </row>
    <row r="148" spans="1:13" x14ac:dyDescent="0.2">
      <c r="A148" s="181"/>
      <c r="B148" s="51"/>
      <c r="C148" s="51"/>
      <c r="D148" s="51"/>
      <c r="E148" s="51"/>
      <c r="F148" s="51"/>
      <c r="G148" s="51"/>
      <c r="H148" s="51"/>
      <c r="I148" s="51"/>
      <c r="J148" s="51"/>
      <c r="K148" s="51"/>
      <c r="L148" s="51"/>
      <c r="M148" s="51"/>
    </row>
    <row r="149" spans="1:13" x14ac:dyDescent="0.2">
      <c r="A149" s="51">
        <v>75</v>
      </c>
      <c r="B149" s="51" t="s">
        <v>160</v>
      </c>
      <c r="C149" s="51"/>
      <c r="D149" s="51"/>
      <c r="E149" s="51"/>
      <c r="F149" s="51"/>
      <c r="G149" s="51"/>
      <c r="H149" s="415" t="s">
        <v>124</v>
      </c>
      <c r="I149" s="414"/>
      <c r="J149" s="359">
        <f t="shared" ref="J149" si="16">IF(I149&lt;0, "&lt;Error",1)</f>
        <v>1</v>
      </c>
      <c r="K149" s="415" t="s">
        <v>124</v>
      </c>
      <c r="L149" s="414"/>
      <c r="M149" s="359">
        <f t="shared" ref="M149:M159" si="17">IF(L149&lt;0, "&lt;Error",1)</f>
        <v>1</v>
      </c>
    </row>
    <row r="150" spans="1:13" x14ac:dyDescent="0.2">
      <c r="A150" s="51">
        <v>76</v>
      </c>
      <c r="B150" s="51" t="s">
        <v>161</v>
      </c>
      <c r="C150" s="51"/>
      <c r="D150" s="51"/>
      <c r="E150" s="51"/>
      <c r="F150" s="51"/>
      <c r="G150" s="51"/>
      <c r="H150" s="361" t="s">
        <v>125</v>
      </c>
      <c r="I150" s="414"/>
      <c r="J150" s="359">
        <f t="shared" ref="J150:J158" si="18">IF(I150&lt;0, "&lt;Error",1)</f>
        <v>1</v>
      </c>
      <c r="K150" s="361" t="s">
        <v>125</v>
      </c>
      <c r="L150" s="414"/>
      <c r="M150" s="359">
        <f t="shared" si="17"/>
        <v>1</v>
      </c>
    </row>
    <row r="151" spans="1:13" x14ac:dyDescent="0.2">
      <c r="A151" s="51">
        <v>77</v>
      </c>
      <c r="B151" s="51" t="s">
        <v>162</v>
      </c>
      <c r="C151" s="51"/>
      <c r="D151" s="51"/>
      <c r="E151" s="51"/>
      <c r="F151" s="51"/>
      <c r="G151" s="51"/>
      <c r="H151" s="415" t="s">
        <v>124</v>
      </c>
      <c r="I151" s="414"/>
      <c r="J151" s="359">
        <f t="shared" si="18"/>
        <v>1</v>
      </c>
      <c r="K151" s="415" t="s">
        <v>124</v>
      </c>
      <c r="L151" s="414"/>
      <c r="M151" s="359">
        <f t="shared" si="17"/>
        <v>1</v>
      </c>
    </row>
    <row r="152" spans="1:13" x14ac:dyDescent="0.2">
      <c r="A152" s="51">
        <v>78</v>
      </c>
      <c r="B152" s="51" t="s">
        <v>151</v>
      </c>
      <c r="C152" s="51"/>
      <c r="D152" s="51"/>
      <c r="E152" s="51"/>
      <c r="F152" s="51"/>
      <c r="G152" s="51"/>
      <c r="H152" s="415" t="s">
        <v>124</v>
      </c>
      <c r="I152" s="414"/>
      <c r="J152" s="359">
        <f t="shared" si="18"/>
        <v>1</v>
      </c>
      <c r="K152" s="415" t="s">
        <v>124</v>
      </c>
      <c r="L152" s="414"/>
      <c r="M152" s="359">
        <f t="shared" si="17"/>
        <v>1</v>
      </c>
    </row>
    <row r="153" spans="1:13" x14ac:dyDescent="0.2">
      <c r="A153" s="51">
        <v>79</v>
      </c>
      <c r="B153" s="51" t="s">
        <v>152</v>
      </c>
      <c r="C153" s="51"/>
      <c r="D153" s="51"/>
      <c r="E153" s="51"/>
      <c r="F153" s="51"/>
      <c r="G153" s="51"/>
      <c r="H153" s="417" t="s">
        <v>124</v>
      </c>
      <c r="I153" s="414"/>
      <c r="J153" s="359">
        <f t="shared" si="18"/>
        <v>1</v>
      </c>
      <c r="K153" s="361" t="s">
        <v>124</v>
      </c>
      <c r="L153" s="414"/>
      <c r="M153" s="359">
        <f t="shared" si="17"/>
        <v>1</v>
      </c>
    </row>
    <row r="154" spans="1:13" x14ac:dyDescent="0.2">
      <c r="A154" s="51">
        <v>80</v>
      </c>
      <c r="B154" s="51" t="s">
        <v>145</v>
      </c>
      <c r="C154" s="51"/>
      <c r="D154" s="51"/>
      <c r="E154" s="51"/>
      <c r="F154" s="51"/>
      <c r="G154" s="51"/>
      <c r="H154" s="361" t="s">
        <v>124</v>
      </c>
      <c r="I154" s="414"/>
      <c r="J154" s="359">
        <f t="shared" si="18"/>
        <v>1</v>
      </c>
      <c r="K154" s="361" t="s">
        <v>124</v>
      </c>
      <c r="L154" s="414"/>
      <c r="M154" s="359">
        <f t="shared" si="17"/>
        <v>1</v>
      </c>
    </row>
    <row r="155" spans="1:13" x14ac:dyDescent="0.2">
      <c r="A155" s="51">
        <v>81</v>
      </c>
      <c r="B155" s="51" t="s">
        <v>157</v>
      </c>
      <c r="C155" s="51"/>
      <c r="D155" s="51"/>
      <c r="E155" s="51"/>
      <c r="F155" s="51"/>
      <c r="G155" s="51"/>
      <c r="H155" s="361" t="s">
        <v>124</v>
      </c>
      <c r="I155" s="414"/>
      <c r="J155" s="359">
        <f t="shared" si="18"/>
        <v>1</v>
      </c>
      <c r="K155" s="361" t="s">
        <v>124</v>
      </c>
      <c r="L155" s="414"/>
      <c r="M155" s="359">
        <f t="shared" si="17"/>
        <v>1</v>
      </c>
    </row>
    <row r="156" spans="1:13" x14ac:dyDescent="0.2">
      <c r="A156" s="51">
        <v>82</v>
      </c>
      <c r="B156" s="51" t="s">
        <v>163</v>
      </c>
      <c r="C156" s="51"/>
      <c r="D156" s="51"/>
      <c r="E156" s="51"/>
      <c r="F156" s="51"/>
      <c r="G156" s="51"/>
      <c r="H156" s="361" t="s">
        <v>124</v>
      </c>
      <c r="I156" s="414"/>
      <c r="J156" s="359">
        <f t="shared" si="18"/>
        <v>1</v>
      </c>
      <c r="K156" s="361" t="s">
        <v>124</v>
      </c>
      <c r="L156" s="414"/>
      <c r="M156" s="359">
        <f t="shared" si="17"/>
        <v>1</v>
      </c>
    </row>
    <row r="157" spans="1:13" x14ac:dyDescent="0.2">
      <c r="A157" s="51">
        <v>83</v>
      </c>
      <c r="B157" s="51" t="s">
        <v>158</v>
      </c>
      <c r="C157" s="51"/>
      <c r="D157" s="51"/>
      <c r="E157" s="51"/>
      <c r="F157" s="51"/>
      <c r="G157" s="51"/>
      <c r="H157" s="361" t="s">
        <v>125</v>
      </c>
      <c r="I157" s="414"/>
      <c r="J157" s="359">
        <f t="shared" si="18"/>
        <v>1</v>
      </c>
      <c r="K157" s="361" t="s">
        <v>125</v>
      </c>
      <c r="L157" s="414"/>
      <c r="M157" s="359">
        <f t="shared" si="17"/>
        <v>1</v>
      </c>
    </row>
    <row r="158" spans="1:13" x14ac:dyDescent="0.2">
      <c r="A158" s="51">
        <v>84</v>
      </c>
      <c r="B158" s="51" t="s">
        <v>434</v>
      </c>
      <c r="C158" s="51"/>
      <c r="D158" s="51"/>
      <c r="E158" s="51"/>
      <c r="F158" s="51"/>
      <c r="G158" s="51"/>
      <c r="H158" s="361" t="s">
        <v>125</v>
      </c>
      <c r="I158" s="414"/>
      <c r="J158" s="359">
        <f t="shared" si="18"/>
        <v>1</v>
      </c>
      <c r="K158" s="361" t="s">
        <v>125</v>
      </c>
      <c r="L158" s="414"/>
      <c r="M158" s="359">
        <f t="shared" si="17"/>
        <v>1</v>
      </c>
    </row>
    <row r="159" spans="1:13" x14ac:dyDescent="0.2">
      <c r="A159" s="51">
        <v>85</v>
      </c>
      <c r="B159" s="51" t="s">
        <v>482</v>
      </c>
      <c r="C159" s="51"/>
      <c r="D159" s="51"/>
      <c r="E159" s="51"/>
      <c r="F159" s="51"/>
      <c r="G159" s="51"/>
      <c r="H159" s="361" t="s">
        <v>125</v>
      </c>
      <c r="I159" s="414"/>
      <c r="J159" s="359">
        <f t="shared" ref="J159" si="19">IF(I159&lt;0, "&lt;Error",1)</f>
        <v>1</v>
      </c>
      <c r="K159" s="361" t="s">
        <v>125</v>
      </c>
      <c r="L159" s="414"/>
      <c r="M159" s="359">
        <f t="shared" si="17"/>
        <v>1</v>
      </c>
    </row>
    <row r="160" spans="1:13" x14ac:dyDescent="0.2">
      <c r="A160" s="51">
        <v>86</v>
      </c>
      <c r="B160" s="51" t="s">
        <v>164</v>
      </c>
      <c r="C160" s="51"/>
      <c r="D160" s="51"/>
      <c r="E160" s="51"/>
      <c r="F160" s="51"/>
      <c r="G160" s="51"/>
      <c r="H160" s="361"/>
      <c r="I160" s="385">
        <f>+'SE 1084 Calculations'!J123</f>
        <v>0</v>
      </c>
      <c r="K160" s="361"/>
      <c r="L160" s="385">
        <f>+'SE 1084 Calculations'!M123</f>
        <v>0</v>
      </c>
    </row>
    <row r="161" spans="1:13" x14ac:dyDescent="0.2">
      <c r="A161" s="51"/>
      <c r="B161" s="51"/>
      <c r="C161" s="51"/>
      <c r="D161" s="51"/>
      <c r="E161" s="51"/>
      <c r="F161" s="51"/>
      <c r="G161" s="51"/>
      <c r="H161" s="51"/>
      <c r="I161" s="51"/>
      <c r="J161" s="51"/>
      <c r="K161" s="51"/>
      <c r="L161" s="51"/>
      <c r="M161" s="51"/>
    </row>
    <row r="162" spans="1:13" ht="15" x14ac:dyDescent="0.25">
      <c r="A162" s="386" t="s">
        <v>165</v>
      </c>
      <c r="B162" s="51"/>
      <c r="C162" s="51"/>
      <c r="D162" s="51"/>
      <c r="E162" s="51"/>
      <c r="F162" s="51"/>
      <c r="G162" s="51"/>
      <c r="H162" s="51"/>
      <c r="I162" s="51"/>
      <c r="J162" s="51"/>
      <c r="K162" s="51"/>
      <c r="L162" s="51"/>
      <c r="M162" s="51"/>
    </row>
    <row r="163" spans="1:13" x14ac:dyDescent="0.2">
      <c r="A163" s="51" t="s">
        <v>449</v>
      </c>
      <c r="B163" s="51"/>
      <c r="C163" s="51"/>
      <c r="D163" s="51"/>
      <c r="E163" s="51"/>
      <c r="F163" s="51"/>
      <c r="G163" s="51"/>
      <c r="H163" s="356"/>
      <c r="I163" s="385">
        <f>+'SE 1084 Calculations'!J126</f>
        <v>0</v>
      </c>
      <c r="J163" s="51"/>
      <c r="K163" s="356"/>
      <c r="L163" s="385">
        <f>+'SE 1084 Calculations'!M126</f>
        <v>0</v>
      </c>
      <c r="M163" s="51"/>
    </row>
    <row r="164" spans="1:13" x14ac:dyDescent="0.2">
      <c r="A164" s="51" t="s">
        <v>469</v>
      </c>
      <c r="B164" s="51"/>
      <c r="C164" s="51"/>
      <c r="D164" s="51"/>
      <c r="E164" s="51"/>
      <c r="F164" s="51"/>
      <c r="G164" s="51"/>
      <c r="H164" s="356"/>
      <c r="I164" s="385">
        <f>+'SE 1084 Calculations'!J127</f>
        <v>0</v>
      </c>
      <c r="J164" s="51"/>
      <c r="K164" s="356"/>
      <c r="L164" s="385">
        <f>+'SE 1084 Calculations'!M127</f>
        <v>0</v>
      </c>
      <c r="M164" s="51"/>
    </row>
    <row r="165" spans="1:13" x14ac:dyDescent="0.2">
      <c r="A165" s="51" t="s">
        <v>470</v>
      </c>
      <c r="B165" s="51"/>
      <c r="C165" s="51"/>
      <c r="D165" s="51"/>
      <c r="E165" s="51"/>
      <c r="F165" s="51"/>
      <c r="G165" s="51"/>
      <c r="H165" s="356"/>
      <c r="I165" s="385">
        <f>+'SE 1084 Calculations'!J128</f>
        <v>0</v>
      </c>
      <c r="J165" s="51"/>
      <c r="K165" s="356"/>
      <c r="L165" s="385">
        <f>+'SE 1084 Calculations'!M128</f>
        <v>0</v>
      </c>
      <c r="M165" s="51"/>
    </row>
    <row r="166" spans="1:13" x14ac:dyDescent="0.2">
      <c r="A166" s="51" t="s">
        <v>471</v>
      </c>
      <c r="B166" s="51"/>
      <c r="C166" s="51"/>
      <c r="D166" s="51"/>
      <c r="E166" s="51"/>
      <c r="F166" s="51"/>
      <c r="G166" s="51"/>
      <c r="H166" s="361"/>
      <c r="I166" s="385">
        <f>+'SE 1084 Calculations'!J129</f>
        <v>0</v>
      </c>
      <c r="J166" s="51"/>
      <c r="K166" s="361"/>
      <c r="L166" s="385">
        <f>+'SE 1084 Calculations'!M129</f>
        <v>0</v>
      </c>
      <c r="M166" s="51"/>
    </row>
    <row r="167" spans="1:13" ht="28.5" customHeight="1" x14ac:dyDescent="0.2">
      <c r="A167" s="384" t="s">
        <v>472</v>
      </c>
      <c r="B167" s="51"/>
      <c r="C167" s="51"/>
      <c r="D167" s="51"/>
      <c r="E167" s="51"/>
      <c r="F167" s="51"/>
      <c r="G167" s="51"/>
      <c r="H167" s="1484" t="str">
        <f>IF(SUM(J104:J159)&lt;&gt;31, "^Error-all numbers must be positive!", " ")</f>
        <v xml:space="preserve"> </v>
      </c>
      <c r="I167" s="1484"/>
      <c r="J167" s="51"/>
      <c r="K167" s="1484" t="str">
        <f>IF(SUM(M104:M159)&lt;&gt;31, "^Error-all numbers must be positive!", " ")</f>
        <v xml:space="preserve"> </v>
      </c>
      <c r="L167" s="1484"/>
      <c r="M167" s="51"/>
    </row>
    <row r="168" spans="1:13" ht="6" customHeight="1" x14ac:dyDescent="0.2">
      <c r="A168" s="368"/>
      <c r="B168" s="369"/>
      <c r="C168" s="369"/>
      <c r="D168" s="369"/>
      <c r="E168" s="369"/>
      <c r="F168" s="369"/>
      <c r="G168" s="369"/>
      <c r="H168" s="369"/>
      <c r="I168" s="369"/>
      <c r="J168" s="369"/>
      <c r="K168" s="369"/>
      <c r="L168" s="369"/>
      <c r="M168" s="369"/>
    </row>
    <row r="169" spans="1:13" ht="16.5" thickBot="1" x14ac:dyDescent="0.3">
      <c r="A169" s="399" t="s">
        <v>166</v>
      </c>
      <c r="B169" s="400"/>
      <c r="C169" s="372"/>
      <c r="D169" s="372"/>
      <c r="E169" s="372"/>
      <c r="F169" s="372"/>
      <c r="G169" s="372"/>
      <c r="H169" s="373"/>
      <c r="I169" s="367">
        <f>+'SE 1084 Calculations'!J131</f>
        <v>0</v>
      </c>
      <c r="J169" s="372"/>
      <c r="K169" s="373"/>
      <c r="L169" s="398">
        <f>+'SE 1084 Calculations'!M131</f>
        <v>0</v>
      </c>
      <c r="M169" s="372"/>
    </row>
    <row r="170" spans="1:13" ht="5.25" customHeight="1" x14ac:dyDescent="0.2">
      <c r="A170" s="375"/>
      <c r="B170" s="376"/>
      <c r="C170" s="376"/>
      <c r="D170" s="376"/>
      <c r="E170" s="376"/>
      <c r="F170" s="376"/>
      <c r="G170" s="376"/>
      <c r="H170" s="376"/>
      <c r="I170" s="376"/>
      <c r="J170" s="376"/>
      <c r="K170" s="376"/>
      <c r="L170" s="376"/>
      <c r="M170" s="376"/>
    </row>
    <row r="171" spans="1:13" ht="7.5" customHeight="1" x14ac:dyDescent="0.2">
      <c r="A171" s="51"/>
      <c r="B171" s="51"/>
      <c r="C171" s="51"/>
      <c r="D171" s="51"/>
      <c r="E171" s="51"/>
      <c r="F171" s="51"/>
      <c r="G171" s="51"/>
      <c r="H171" s="51"/>
      <c r="I171" s="51"/>
      <c r="J171" s="51"/>
      <c r="K171" s="51"/>
      <c r="L171" s="51"/>
      <c r="M171" s="51"/>
    </row>
    <row r="172" spans="1:13" x14ac:dyDescent="0.2">
      <c r="A172" s="364"/>
      <c r="B172" s="364"/>
      <c r="C172" s="364"/>
      <c r="D172" s="364"/>
      <c r="E172" s="364"/>
      <c r="F172" s="364"/>
      <c r="G172" s="364"/>
      <c r="H172" s="364"/>
      <c r="I172" s="364"/>
      <c r="J172" s="364"/>
      <c r="K172" s="364"/>
      <c r="L172" s="364"/>
      <c r="M172" s="364"/>
    </row>
    <row r="173" spans="1:13" ht="44.25" customHeight="1" x14ac:dyDescent="0.2">
      <c r="A173" s="1485" t="s">
        <v>484</v>
      </c>
      <c r="B173" s="1485"/>
      <c r="C173" s="1485"/>
      <c r="D173" s="1485"/>
      <c r="E173" s="1485"/>
      <c r="F173" s="1485"/>
      <c r="G173" s="1485"/>
      <c r="H173" s="1485"/>
      <c r="I173" s="1485"/>
      <c r="J173" s="1485"/>
      <c r="K173" s="1485"/>
      <c r="L173" s="1485"/>
      <c r="M173" s="51"/>
    </row>
    <row r="174" spans="1:13" x14ac:dyDescent="0.2">
      <c r="A174" s="51"/>
      <c r="B174" s="51"/>
      <c r="C174" s="51"/>
      <c r="D174" s="51"/>
      <c r="E174" s="51"/>
      <c r="F174" s="51"/>
      <c r="G174" s="51"/>
      <c r="H174" s="51"/>
      <c r="I174" s="51"/>
      <c r="J174" s="51"/>
      <c r="K174" s="51"/>
      <c r="L174" s="51"/>
      <c r="M174" s="51"/>
    </row>
    <row r="175" spans="1:13" x14ac:dyDescent="0.2">
      <c r="A175" s="181" t="s">
        <v>167</v>
      </c>
      <c r="B175" s="51"/>
      <c r="C175" s="51"/>
      <c r="D175" s="51"/>
      <c r="E175" s="51"/>
      <c r="F175" s="51"/>
      <c r="G175" s="51"/>
      <c r="H175" s="51"/>
      <c r="I175" s="51"/>
      <c r="J175" s="51"/>
      <c r="K175" s="51"/>
      <c r="L175" s="51"/>
      <c r="M175" s="387"/>
    </row>
    <row r="176" spans="1:13" x14ac:dyDescent="0.2">
      <c r="A176" s="51" t="s">
        <v>168</v>
      </c>
      <c r="B176" s="51"/>
      <c r="C176" s="51"/>
      <c r="D176" s="51"/>
      <c r="E176" s="51"/>
      <c r="F176" s="51"/>
      <c r="G176" s="51"/>
      <c r="H176" s="51"/>
      <c r="I176" s="51"/>
      <c r="J176" s="51"/>
      <c r="K176" s="51"/>
      <c r="L176" s="401"/>
      <c r="M176" s="51"/>
    </row>
    <row r="177" spans="1:13" x14ac:dyDescent="0.2">
      <c r="A177" s="51" t="s">
        <v>169</v>
      </c>
      <c r="B177" s="51"/>
      <c r="C177" s="1501"/>
      <c r="D177" s="1501"/>
      <c r="E177" s="51"/>
      <c r="F177" s="55" t="s">
        <v>0</v>
      </c>
      <c r="G177" s="1522"/>
      <c r="H177" s="1522"/>
      <c r="I177" s="388" t="s">
        <v>170</v>
      </c>
      <c r="J177" s="388"/>
      <c r="K177" s="388"/>
      <c r="L177" s="389">
        <f>+C177*G177</f>
        <v>0</v>
      </c>
      <c r="M177" s="51"/>
    </row>
    <row r="178" spans="1:13" x14ac:dyDescent="0.2">
      <c r="A178" s="51" t="s">
        <v>171</v>
      </c>
      <c r="B178" s="51"/>
      <c r="C178" s="1489"/>
      <c r="D178" s="1489"/>
      <c r="E178" s="51"/>
      <c r="F178" s="55" t="s">
        <v>0</v>
      </c>
      <c r="G178" s="1490"/>
      <c r="H178" s="1490"/>
      <c r="I178" s="388" t="s">
        <v>170</v>
      </c>
      <c r="J178" s="388"/>
      <c r="K178" s="388"/>
      <c r="L178" s="389">
        <f>+C178*G178</f>
        <v>0</v>
      </c>
      <c r="M178" s="51"/>
    </row>
    <row r="179" spans="1:13" x14ac:dyDescent="0.2">
      <c r="A179" s="51" t="s">
        <v>172</v>
      </c>
      <c r="B179" s="51"/>
      <c r="C179" s="51"/>
      <c r="D179" s="51"/>
      <c r="E179" s="51"/>
      <c r="F179" s="51"/>
      <c r="G179" s="51"/>
      <c r="H179" s="51"/>
      <c r="I179" s="51"/>
      <c r="J179" s="51"/>
      <c r="K179" s="51"/>
      <c r="L179" s="389">
        <f>+L176+L177+L178</f>
        <v>0</v>
      </c>
      <c r="M179" s="51"/>
    </row>
    <row r="180" spans="1:13" ht="7.5" customHeight="1" x14ac:dyDescent="0.2">
      <c r="A180" s="51"/>
      <c r="B180" s="51"/>
      <c r="C180" s="51"/>
      <c r="D180" s="51"/>
      <c r="E180" s="51"/>
      <c r="F180" s="51"/>
      <c r="G180" s="51"/>
      <c r="H180" s="51"/>
      <c r="I180" s="51"/>
      <c r="J180" s="51"/>
      <c r="K180" s="51"/>
      <c r="L180" s="51"/>
      <c r="M180" s="51"/>
    </row>
    <row r="181" spans="1:13" x14ac:dyDescent="0.2">
      <c r="A181" s="51"/>
      <c r="B181" s="51"/>
      <c r="C181" s="51"/>
      <c r="D181" s="51"/>
      <c r="E181" s="51"/>
      <c r="F181" s="51"/>
      <c r="G181" s="51"/>
      <c r="H181" s="51"/>
      <c r="I181" s="51"/>
      <c r="J181" s="51"/>
      <c r="L181" s="51"/>
    </row>
    <row r="182" spans="1:13" x14ac:dyDescent="0.2">
      <c r="A182" s="364"/>
      <c r="B182" s="364"/>
      <c r="C182" s="364"/>
      <c r="D182" s="364"/>
      <c r="E182" s="364"/>
      <c r="F182" s="364"/>
      <c r="G182" s="364"/>
      <c r="H182" s="364"/>
      <c r="I182" s="364"/>
      <c r="J182" s="364"/>
      <c r="K182" s="364"/>
      <c r="L182" s="364"/>
      <c r="M182" s="364"/>
    </row>
    <row r="183" spans="1:13" x14ac:dyDescent="0.2">
      <c r="A183" s="181" t="s">
        <v>226</v>
      </c>
      <c r="B183" s="51"/>
      <c r="C183" s="51"/>
      <c r="D183" s="51"/>
      <c r="E183" s="51"/>
      <c r="F183" s="51"/>
      <c r="G183" s="51"/>
      <c r="H183" s="51"/>
      <c r="I183" s="51"/>
      <c r="J183" s="51"/>
      <c r="K183" s="51"/>
      <c r="L183" s="51"/>
      <c r="M183" s="51"/>
    </row>
    <row r="184" spans="1:13" x14ac:dyDescent="0.2">
      <c r="A184" s="181"/>
      <c r="B184" s="51"/>
      <c r="C184" s="51"/>
      <c r="D184" s="51"/>
      <c r="E184" s="51"/>
      <c r="F184" s="51"/>
      <c r="G184" s="51"/>
      <c r="H184" s="51"/>
      <c r="I184" s="51"/>
      <c r="J184" s="51"/>
      <c r="K184" s="51"/>
      <c r="L184" s="51"/>
      <c r="M184" s="51"/>
    </row>
    <row r="185" spans="1:13" x14ac:dyDescent="0.2">
      <c r="A185" s="390" t="s">
        <v>17</v>
      </c>
      <c r="B185" s="391"/>
      <c r="C185" s="391"/>
      <c r="D185" s="392" t="s">
        <v>166</v>
      </c>
      <c r="E185" s="392"/>
      <c r="F185" s="1486" t="s">
        <v>221</v>
      </c>
      <c r="G185" s="1486"/>
      <c r="H185" s="392"/>
      <c r="I185" s="392" t="s">
        <v>222</v>
      </c>
      <c r="J185" s="51"/>
      <c r="K185" s="51"/>
      <c r="L185" s="51"/>
      <c r="M185" s="51"/>
    </row>
    <row r="186" spans="1:13" x14ac:dyDescent="0.2">
      <c r="A186" s="393" t="s">
        <v>129</v>
      </c>
      <c r="B186" s="357" t="str">
        <f>+I14</f>
        <v>Starting Year</v>
      </c>
      <c r="C186" s="393"/>
      <c r="D186" s="385">
        <f>+I169</f>
        <v>0</v>
      </c>
      <c r="E186" s="393"/>
      <c r="F186" s="1487"/>
      <c r="G186" s="1487"/>
      <c r="H186" s="393"/>
      <c r="I186" s="385" t="e">
        <f>+D186/F186</f>
        <v>#DIV/0!</v>
      </c>
      <c r="J186" s="51"/>
      <c r="K186" s="51"/>
      <c r="L186" s="51"/>
      <c r="M186" s="51"/>
    </row>
    <row r="187" spans="1:13" x14ac:dyDescent="0.2">
      <c r="A187" s="393" t="s">
        <v>129</v>
      </c>
      <c r="B187" s="357" t="str">
        <f>+L14</f>
        <v xml:space="preserve"> </v>
      </c>
      <c r="C187" s="393"/>
      <c r="D187" s="385">
        <f>+L169</f>
        <v>0</v>
      </c>
      <c r="E187" s="393"/>
      <c r="F187" s="1487"/>
      <c r="G187" s="1487"/>
      <c r="H187" s="393"/>
      <c r="I187" s="385" t="e">
        <f>+D187/F187</f>
        <v>#DIV/0!</v>
      </c>
      <c r="J187" s="51"/>
      <c r="K187" s="51"/>
      <c r="L187" s="51"/>
      <c r="M187" s="51"/>
    </row>
    <row r="188" spans="1:13" x14ac:dyDescent="0.2">
      <c r="A188" s="393"/>
      <c r="B188" s="187" t="s">
        <v>223</v>
      </c>
      <c r="C188" s="393"/>
      <c r="D188" s="385">
        <f>+D187+D186</f>
        <v>0</v>
      </c>
      <c r="E188" s="393"/>
      <c r="F188" s="1530">
        <f>+F186+F187</f>
        <v>0</v>
      </c>
      <c r="G188" s="1530"/>
      <c r="H188" s="393"/>
      <c r="I188" s="385" t="e">
        <f>+D188/F188</f>
        <v>#DIV/0!</v>
      </c>
      <c r="J188" s="51"/>
      <c r="K188" s="51"/>
      <c r="L188" s="51"/>
      <c r="M188" s="51"/>
    </row>
    <row r="189" spans="1:13" x14ac:dyDescent="0.2">
      <c r="A189" s="51"/>
      <c r="B189" s="55"/>
      <c r="C189" s="51"/>
      <c r="D189" s="55"/>
      <c r="E189" s="55"/>
      <c r="F189" s="55"/>
      <c r="G189" s="55"/>
      <c r="H189" s="55"/>
      <c r="I189" s="55"/>
      <c r="J189" s="51"/>
      <c r="K189" s="51"/>
      <c r="L189" s="51"/>
      <c r="M189" s="51"/>
    </row>
    <row r="190" spans="1:13" x14ac:dyDescent="0.2">
      <c r="A190" s="51"/>
      <c r="B190" s="55"/>
      <c r="C190" s="51"/>
      <c r="D190" s="394"/>
      <c r="E190" s="51"/>
      <c r="F190" s="395"/>
      <c r="G190" s="395"/>
      <c r="H190" s="51"/>
      <c r="I190" s="394"/>
      <c r="J190" s="51"/>
      <c r="K190" s="51"/>
      <c r="L190" s="51"/>
      <c r="M190" s="51"/>
    </row>
    <row r="191" spans="1:13" x14ac:dyDescent="0.2">
      <c r="A191" s="390" t="s">
        <v>224</v>
      </c>
      <c r="B191" s="396"/>
      <c r="C191" s="391"/>
      <c r="D191" s="392" t="s">
        <v>225</v>
      </c>
      <c r="E191" s="392"/>
      <c r="F191" s="1486" t="s">
        <v>221</v>
      </c>
      <c r="G191" s="1486"/>
      <c r="H191" s="392"/>
      <c r="I191" s="392" t="s">
        <v>222</v>
      </c>
      <c r="J191" s="51"/>
      <c r="K191" s="51"/>
      <c r="L191" s="51"/>
      <c r="M191" s="51"/>
    </row>
    <row r="192" spans="1:13" x14ac:dyDescent="0.2">
      <c r="A192" s="391"/>
      <c r="B192" s="396" t="s">
        <v>172</v>
      </c>
      <c r="C192" s="391"/>
      <c r="D192" s="385">
        <f>+L179</f>
        <v>0</v>
      </c>
      <c r="E192" s="391"/>
      <c r="F192" s="1487"/>
      <c r="G192" s="1487"/>
      <c r="H192" s="391"/>
      <c r="I192" s="385" t="e">
        <f>+D192/F192</f>
        <v>#DIV/0!</v>
      </c>
      <c r="J192" s="51"/>
      <c r="K192" s="51"/>
      <c r="L192" s="51"/>
      <c r="M192" s="51"/>
    </row>
    <row r="193" spans="1:13" ht="8.25" customHeight="1" x14ac:dyDescent="0.2">
      <c r="A193" s="51"/>
      <c r="B193" s="55"/>
      <c r="C193" s="51"/>
      <c r="D193" s="394"/>
      <c r="E193" s="51"/>
      <c r="F193" s="397"/>
      <c r="G193" s="397"/>
      <c r="H193" s="51"/>
      <c r="I193" s="394"/>
      <c r="J193" s="51"/>
      <c r="K193" s="51"/>
      <c r="L193" s="51"/>
      <c r="M193" s="51"/>
    </row>
    <row r="194" spans="1:13" ht="15.75" x14ac:dyDescent="0.25">
      <c r="A194" s="1526" t="s">
        <v>13</v>
      </c>
      <c r="B194" s="1527"/>
      <c r="C194" s="1527"/>
      <c r="D194" s="1527"/>
      <c r="E194" s="1527"/>
      <c r="F194" s="1527"/>
      <c r="G194" s="1527"/>
      <c r="H194" s="1527"/>
      <c r="I194" s="1527"/>
      <c r="J194" s="1527"/>
      <c r="K194" s="1527"/>
      <c r="L194" s="1527"/>
      <c r="M194" s="1527"/>
    </row>
    <row r="195" spans="1:13" ht="195" customHeight="1" x14ac:dyDescent="0.2">
      <c r="A195" s="1528"/>
      <c r="B195" s="1529"/>
      <c r="C195" s="1529"/>
      <c r="D195" s="1529"/>
      <c r="E195" s="1529"/>
      <c r="F195" s="1529"/>
      <c r="G195" s="1529"/>
      <c r="H195" s="1529"/>
      <c r="I195" s="1529"/>
      <c r="J195" s="1529"/>
      <c r="K195" s="1529"/>
      <c r="L195" s="1529"/>
      <c r="M195" s="1529"/>
    </row>
    <row r="196" spans="1:13" x14ac:dyDescent="0.2">
      <c r="A196" s="51"/>
      <c r="B196" s="51"/>
      <c r="C196" s="51"/>
      <c r="D196" s="51"/>
      <c r="E196" s="51"/>
      <c r="F196" s="51"/>
      <c r="G196" s="51"/>
      <c r="H196" s="51"/>
      <c r="I196" s="51"/>
      <c r="J196" s="51"/>
      <c r="K196" s="51"/>
      <c r="L196" s="387"/>
      <c r="M196" s="387" t="s">
        <v>483</v>
      </c>
    </row>
  </sheetData>
  <sheetProtection password="D65B" sheet="1" objects="1" scenarios="1"/>
  <mergeCells count="33">
    <mergeCell ref="A6:M6"/>
    <mergeCell ref="A194:M194"/>
    <mergeCell ref="A195:M195"/>
    <mergeCell ref="A92:M92"/>
    <mergeCell ref="A94:M94"/>
    <mergeCell ref="F185:G185"/>
    <mergeCell ref="C177:D177"/>
    <mergeCell ref="G177:H177"/>
    <mergeCell ref="C178:D178"/>
    <mergeCell ref="G178:H178"/>
    <mergeCell ref="F191:G191"/>
    <mergeCell ref="F192:G192"/>
    <mergeCell ref="F186:G186"/>
    <mergeCell ref="F187:G187"/>
    <mergeCell ref="F188:G188"/>
    <mergeCell ref="A12:M12"/>
    <mergeCell ref="C8:D8"/>
    <mergeCell ref="G8:M8"/>
    <mergeCell ref="C29:D29"/>
    <mergeCell ref="E29:F29"/>
    <mergeCell ref="A74:M74"/>
    <mergeCell ref="A173:L173"/>
    <mergeCell ref="B125:F125"/>
    <mergeCell ref="B126:F126"/>
    <mergeCell ref="B65:F65"/>
    <mergeCell ref="A72:M72"/>
    <mergeCell ref="H167:I167"/>
    <mergeCell ref="K167:L167"/>
    <mergeCell ref="B98:M98"/>
    <mergeCell ref="H86:I86"/>
    <mergeCell ref="K86:L86"/>
    <mergeCell ref="B104:F104"/>
    <mergeCell ref="B105:F105"/>
  </mergeCells>
  <conditionalFormatting sqref="F10">
    <cfRule type="expression" dxfId="113" priority="1">
      <formula>$D$10="Fannie Mae"</formula>
    </cfRule>
    <cfRule type="expression" dxfId="112" priority="2">
      <formula>$D$10="jumbo"</formula>
    </cfRule>
  </conditionalFormatting>
  <conditionalFormatting sqref="J16:J29">
    <cfRule type="containsText" dxfId="111" priority="33" stopIfTrue="1" operator="containsText" text="&lt;Error">
      <formula>NOT(ISERROR(SEARCH("&lt;Error",J16)))</formula>
    </cfRule>
  </conditionalFormatting>
  <conditionalFormatting sqref="J32:J33">
    <cfRule type="containsText" dxfId="110" priority="56" stopIfTrue="1" operator="containsText" text="&lt;Error">
      <formula>NOT(ISERROR(SEARCH("&lt;Error",J32)))</formula>
    </cfRule>
  </conditionalFormatting>
  <conditionalFormatting sqref="J36:J37">
    <cfRule type="containsText" dxfId="109" priority="57" stopIfTrue="1" operator="containsText" text="&lt;Error">
      <formula>NOT(ISERROR(SEARCH("&lt;Error",J36)))</formula>
    </cfRule>
  </conditionalFormatting>
  <conditionalFormatting sqref="J40:J45">
    <cfRule type="containsText" dxfId="108" priority="58" stopIfTrue="1" operator="containsText" text="&lt;Error">
      <formula>NOT(ISERROR(SEARCH("&lt;Error",J40)))</formula>
    </cfRule>
  </conditionalFormatting>
  <conditionalFormatting sqref="J48">
    <cfRule type="containsText" dxfId="107" priority="59" stopIfTrue="1" operator="containsText" text="&lt;Error">
      <formula>NOT(ISERROR(SEARCH("&lt;Error",J48)))</formula>
    </cfRule>
  </conditionalFormatting>
  <conditionalFormatting sqref="J51">
    <cfRule type="containsText" dxfId="106" priority="60" stopIfTrue="1" operator="containsText" text="&lt;Error">
      <formula>NOT(ISERROR(SEARCH("&lt;Error",J51)))</formula>
    </cfRule>
  </conditionalFormatting>
  <conditionalFormatting sqref="J54">
    <cfRule type="containsText" dxfId="105" priority="61" stopIfTrue="1" operator="containsText" text="&lt;Error">
      <formula>NOT(ISERROR(SEARCH("&lt;Error",J54)))</formula>
    </cfRule>
  </conditionalFormatting>
  <conditionalFormatting sqref="J60:J62">
    <cfRule type="containsText" dxfId="104" priority="62" stopIfTrue="1" operator="containsText" text="&lt;Error">
      <formula>NOT(ISERROR(SEARCH("&lt;Error",J60)))</formula>
    </cfRule>
  </conditionalFormatting>
  <conditionalFormatting sqref="J65:J69">
    <cfRule type="containsText" dxfId="103" priority="64" stopIfTrue="1" operator="containsText" text="&lt;Error">
      <formula>NOT(ISERROR(SEARCH("&lt;Error",J65)))</formula>
    </cfRule>
  </conditionalFormatting>
  <conditionalFormatting sqref="J77:J80">
    <cfRule type="containsText" dxfId="102" priority="65" stopIfTrue="1" operator="containsText" text="&lt;Error">
      <formula>NOT(ISERROR(SEARCH("&lt;Error",J77)))</formula>
    </cfRule>
  </conditionalFormatting>
  <conditionalFormatting sqref="J83:J85 J104:J109 J133:J138">
    <cfRule type="containsText" dxfId="101" priority="66" stopIfTrue="1" operator="containsText" text="&lt;Error">
      <formula>NOT(ISERROR(SEARCH("&lt;Error",J83)))</formula>
    </cfRule>
  </conditionalFormatting>
  <conditionalFormatting sqref="J113:J119">
    <cfRule type="containsText" dxfId="100" priority="41" stopIfTrue="1" operator="containsText" text="&lt;Error">
      <formula>NOT(ISERROR(SEARCH("&lt;Error",J113)))</formula>
    </cfRule>
  </conditionalFormatting>
  <conditionalFormatting sqref="J121">
    <cfRule type="containsText" dxfId="99" priority="16" stopIfTrue="1" operator="containsText" text="&lt;Error">
      <formula>NOT(ISERROR(SEARCH("&lt;Error",J121)))</formula>
    </cfRule>
  </conditionalFormatting>
  <conditionalFormatting sqref="J125:J129">
    <cfRule type="containsText" dxfId="98" priority="15" stopIfTrue="1" operator="containsText" text="&lt;Error">
      <formula>NOT(ISERROR(SEARCH("&lt;Error",J125)))</formula>
    </cfRule>
  </conditionalFormatting>
  <conditionalFormatting sqref="J140">
    <cfRule type="containsText" dxfId="97" priority="23" stopIfTrue="1" operator="containsText" text="&lt;Error">
      <formula>NOT(ISERROR(SEARCH("&lt;Error",J140)))</formula>
    </cfRule>
  </conditionalFormatting>
  <conditionalFormatting sqref="J149:J159">
    <cfRule type="containsText" dxfId="96" priority="34" stopIfTrue="1" operator="containsText" text="&lt;Error">
      <formula>NOT(ISERROR(SEARCH("&lt;Error",J149)))</formula>
    </cfRule>
  </conditionalFormatting>
  <conditionalFormatting sqref="M16:M29">
    <cfRule type="containsText" dxfId="95" priority="31" stopIfTrue="1" operator="containsText" text="&lt;Error">
      <formula>NOT(ISERROR(SEARCH("&lt;Error",M16)))</formula>
    </cfRule>
  </conditionalFormatting>
  <conditionalFormatting sqref="M32:M33">
    <cfRule type="containsText" dxfId="94" priority="44" stopIfTrue="1" operator="containsText" text="&lt;Error">
      <formula>NOT(ISERROR(SEARCH("&lt;Error",M32)))</formula>
    </cfRule>
  </conditionalFormatting>
  <conditionalFormatting sqref="M36:M37">
    <cfRule type="containsText" dxfId="93" priority="45" stopIfTrue="1" operator="containsText" text="&lt;Error">
      <formula>NOT(ISERROR(SEARCH("&lt;Error",M36)))</formula>
    </cfRule>
  </conditionalFormatting>
  <conditionalFormatting sqref="M40:M45">
    <cfRule type="containsText" dxfId="92" priority="46" stopIfTrue="1" operator="containsText" text="&lt;Error">
      <formula>NOT(ISERROR(SEARCH("&lt;Error",M40)))</formula>
    </cfRule>
  </conditionalFormatting>
  <conditionalFormatting sqref="M48">
    <cfRule type="containsText" dxfId="91" priority="47" stopIfTrue="1" operator="containsText" text="&lt;Error">
      <formula>NOT(ISERROR(SEARCH("&lt;Error",M48)))</formula>
    </cfRule>
  </conditionalFormatting>
  <conditionalFormatting sqref="M51">
    <cfRule type="containsText" dxfId="90" priority="48" stopIfTrue="1" operator="containsText" text="&lt;Error">
      <formula>NOT(ISERROR(SEARCH("&lt;Error",M51)))</formula>
    </cfRule>
  </conditionalFormatting>
  <conditionalFormatting sqref="M54">
    <cfRule type="containsText" dxfId="89" priority="49" stopIfTrue="1" operator="containsText" text="&lt;Error">
      <formula>NOT(ISERROR(SEARCH("&lt;Error",M54)))</formula>
    </cfRule>
  </conditionalFormatting>
  <conditionalFormatting sqref="M60:M62">
    <cfRule type="containsText" dxfId="88" priority="50" stopIfTrue="1" operator="containsText" text="&lt;Error">
      <formula>NOT(ISERROR(SEARCH("&lt;Error",M60)))</formula>
    </cfRule>
  </conditionalFormatting>
  <conditionalFormatting sqref="M65:M69">
    <cfRule type="containsText" dxfId="87" priority="52" stopIfTrue="1" operator="containsText" text="&lt;Error">
      <formula>NOT(ISERROR(SEARCH("&lt;Error",M65)))</formula>
    </cfRule>
  </conditionalFormatting>
  <conditionalFormatting sqref="M77:M80">
    <cfRule type="containsText" dxfId="86" priority="53" stopIfTrue="1" operator="containsText" text="&lt;Error">
      <formula>NOT(ISERROR(SEARCH("&lt;Error",M77)))</formula>
    </cfRule>
  </conditionalFormatting>
  <conditionalFormatting sqref="M83:M85">
    <cfRule type="containsText" dxfId="85" priority="54" stopIfTrue="1" operator="containsText" text="&lt;Error">
      <formula>NOT(ISERROR(SEARCH("&lt;Error",M83)))</formula>
    </cfRule>
  </conditionalFormatting>
  <conditionalFormatting sqref="M104:M109">
    <cfRule type="containsText" dxfId="84" priority="14" stopIfTrue="1" operator="containsText" text="&lt;Error">
      <formula>NOT(ISERROR(SEARCH("&lt;Error",M104)))</formula>
    </cfRule>
  </conditionalFormatting>
  <conditionalFormatting sqref="M113:M119">
    <cfRule type="containsText" dxfId="83" priority="13" stopIfTrue="1" operator="containsText" text="&lt;Error">
      <formula>NOT(ISERROR(SEARCH("&lt;Error",M113)))</formula>
    </cfRule>
  </conditionalFormatting>
  <conditionalFormatting sqref="M121">
    <cfRule type="containsText" dxfId="82" priority="12" stopIfTrue="1" operator="containsText" text="&lt;Error">
      <formula>NOT(ISERROR(SEARCH("&lt;Error",M121)))</formula>
    </cfRule>
  </conditionalFormatting>
  <conditionalFormatting sqref="M125:M129">
    <cfRule type="containsText" dxfId="81" priority="8" stopIfTrue="1" operator="containsText" text="&lt;Error">
      <formula>NOT(ISERROR(SEARCH("&lt;Error",M125)))</formula>
    </cfRule>
  </conditionalFormatting>
  <conditionalFormatting sqref="M133:M138">
    <cfRule type="containsText" dxfId="80" priority="11" stopIfTrue="1" operator="containsText" text="&lt;Error">
      <formula>NOT(ISERROR(SEARCH("&lt;Error",M133)))</formula>
    </cfRule>
  </conditionalFormatting>
  <conditionalFormatting sqref="M140">
    <cfRule type="containsText" dxfId="79" priority="9" stopIfTrue="1" operator="containsText" text="&lt;Error">
      <formula>NOT(ISERROR(SEARCH("&lt;Error",M140)))</formula>
    </cfRule>
  </conditionalFormatting>
  <conditionalFormatting sqref="M149:M159">
    <cfRule type="containsText" dxfId="78" priority="5" stopIfTrue="1" operator="containsText" text="&lt;Error">
      <formula>NOT(ISERROR(SEARCH("&lt;Error",M149)))</formula>
    </cfRule>
  </conditionalFormatting>
  <dataValidations count="1">
    <dataValidation type="list" allowBlank="1" showInputMessage="1" showErrorMessage="1" sqref="H149 H25 H28:H29 H21:H22 K28:K29 H40 K40 K16 H16 K149 K21:K22 H66 K66 H113:H114 K25 H151:H152 H104 K151:K152 H133 K113:K114 H125 K104 K133 K125" xr:uid="{00000000-0002-0000-0F00-000000000000}">
      <formula1>$H$1:$H$2</formula1>
    </dataValidation>
  </dataValidations>
  <pageMargins left="0.7" right="0.7" top="0.75" bottom="0.75" header="0.3" footer="0.3"/>
  <pageSetup scale="82" fitToHeight="0" orientation="portrait" r:id="rId1"/>
  <headerFooter>
    <oddFooter>&amp;L&amp;8Page &amp;P of &amp;N&amp;R&amp;8&amp;F</oddFooter>
  </headerFooter>
  <rowBreaks count="3" manualBreakCount="3">
    <brk id="70" max="16383" man="1"/>
    <brk id="123" max="16383" man="1"/>
    <brk id="18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'SE 1084 Calculations'!$O$5:$O$10</xm:f>
          </x14:formula1>
          <xm:sqref>D10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4:O131"/>
  <sheetViews>
    <sheetView workbookViewId="0">
      <selection activeCell="I6" sqref="I6"/>
    </sheetView>
  </sheetViews>
  <sheetFormatPr defaultRowHeight="12.75" x14ac:dyDescent="0.2"/>
  <cols>
    <col min="2" max="2" width="12.42578125" bestFit="1" customWidth="1"/>
    <col min="7" max="7" width="22.28515625" style="48" customWidth="1"/>
    <col min="8" max="8" width="6.7109375" style="49" customWidth="1"/>
    <col min="9" max="9" width="11.85546875" style="49" bestFit="1" customWidth="1"/>
    <col min="10" max="12" width="9.140625" style="49"/>
  </cols>
  <sheetData>
    <row r="4" spans="1:15" x14ac:dyDescent="0.2">
      <c r="H4" s="49" t="str">
        <f>+'Self-Employed FNMA (1084)'!H14</f>
        <v>Yr.</v>
      </c>
      <c r="I4" s="49" t="str">
        <f>+'Self-Employed FNMA (1084)'!I14</f>
        <v>Starting Year</v>
      </c>
      <c r="K4" s="49" t="str">
        <f>+'Self-Employed FNMA (1084)'!K14</f>
        <v>Yr.</v>
      </c>
      <c r="L4" s="49" t="str">
        <f>+'Self-Employed FNMA (1084)'!L14</f>
        <v xml:space="preserve"> </v>
      </c>
      <c r="O4" s="424" t="s">
        <v>651</v>
      </c>
    </row>
    <row r="5" spans="1:15" x14ac:dyDescent="0.2">
      <c r="A5" t="str">
        <f>+'Self-Employed FNMA (1084)'!A15</f>
        <v xml:space="preserve">Form 1040 - Individual Income Tax Return </v>
      </c>
      <c r="O5" s="345" t="s">
        <v>644</v>
      </c>
    </row>
    <row r="6" spans="1:15" x14ac:dyDescent="0.2">
      <c r="A6">
        <f>+'Self-Employed FNMA (1084)'!A16</f>
        <v>1</v>
      </c>
      <c r="B6" t="str">
        <f>+'Self-Employed FNMA (1084)'!B16</f>
        <v>Total Income</v>
      </c>
      <c r="G6" s="59" t="s">
        <v>174</v>
      </c>
      <c r="H6" s="49" t="str">
        <f>+'Self-Employed FNMA (1084)'!H16</f>
        <v>(+)</v>
      </c>
      <c r="I6" s="56">
        <f>+'Self-Employed FNMA (1084)'!I16</f>
        <v>0</v>
      </c>
      <c r="J6" s="60">
        <f>IF(H6="(+)", I6, (I6*-1))</f>
        <v>0</v>
      </c>
      <c r="K6" s="49" t="str">
        <f>+'Self-Employed FNMA (1084)'!K16</f>
        <v>(+)</v>
      </c>
      <c r="L6" s="56">
        <f>+'Self-Employed FNMA (1084)'!L16</f>
        <v>0</v>
      </c>
      <c r="M6" s="60">
        <f>IF(K6="(+)", L6, (L6*-1))</f>
        <v>0</v>
      </c>
      <c r="O6" s="345" t="s">
        <v>645</v>
      </c>
    </row>
    <row r="7" spans="1:15" x14ac:dyDescent="0.2">
      <c r="A7">
        <f>+'Self-Employed FNMA (1084)'!A17</f>
        <v>2</v>
      </c>
      <c r="B7" t="str">
        <f>+'Self-Employed FNMA (1084)'!B17</f>
        <v>Wages, Salaries, Tips considered elsewhere</v>
      </c>
      <c r="G7" s="48" t="s">
        <v>173</v>
      </c>
      <c r="H7" s="49" t="str">
        <f>+'Self-Employed FNMA (1084)'!H17</f>
        <v>(-)</v>
      </c>
      <c r="I7" s="56">
        <f>+'Self-Employed FNMA (1084)'!I17</f>
        <v>0</v>
      </c>
      <c r="J7" s="58">
        <f>+I7*-1</f>
        <v>0</v>
      </c>
      <c r="K7" s="49" t="str">
        <f>+'Self-Employed FNMA (1084)'!K17</f>
        <v>(-)</v>
      </c>
      <c r="L7" s="56">
        <f>+'Self-Employed FNMA (1084)'!L17</f>
        <v>0</v>
      </c>
      <c r="M7" s="58">
        <f>+L7*-1</f>
        <v>0</v>
      </c>
      <c r="O7" s="345" t="s">
        <v>646</v>
      </c>
    </row>
    <row r="8" spans="1:15" x14ac:dyDescent="0.2">
      <c r="A8">
        <f>+'Self-Employed FNMA (1084)'!A18</f>
        <v>3</v>
      </c>
      <c r="B8" t="str">
        <f>+'Self-Employed FNMA (1084)'!B18</f>
        <v>Tax-Exempt Interest Income</v>
      </c>
      <c r="G8" s="48" t="s">
        <v>110</v>
      </c>
      <c r="H8" s="49" t="str">
        <f>+'Self-Employed FNMA (1084)'!H18</f>
        <v>(+)</v>
      </c>
      <c r="I8" s="56">
        <f>+'Self-Employed FNMA (1084)'!I18</f>
        <v>0</v>
      </c>
      <c r="J8" s="57">
        <f>+I8</f>
        <v>0</v>
      </c>
      <c r="K8" s="49" t="str">
        <f>+'Self-Employed FNMA (1084)'!K18</f>
        <v>(+)</v>
      </c>
      <c r="L8" s="56">
        <f>+'Self-Employed FNMA (1084)'!L18</f>
        <v>0</v>
      </c>
      <c r="M8" s="57">
        <f>+L8</f>
        <v>0</v>
      </c>
      <c r="O8" s="345" t="s">
        <v>647</v>
      </c>
    </row>
    <row r="9" spans="1:15" x14ac:dyDescent="0.2">
      <c r="A9">
        <f>+'Self-Employed FNMA (1084)'!A19</f>
        <v>4</v>
      </c>
      <c r="B9" t="str">
        <f>+'Self-Employed FNMA (1084)'!B19</f>
        <v>State and Local Tax Refunds</v>
      </c>
      <c r="G9" s="48" t="s">
        <v>173</v>
      </c>
      <c r="H9" s="49" t="str">
        <f>+'Self-Employed FNMA (1084)'!H19</f>
        <v>(-)</v>
      </c>
      <c r="I9" s="56">
        <f>+'Self-Employed FNMA (1084)'!I19</f>
        <v>0</v>
      </c>
      <c r="J9" s="58">
        <f>+I9*-1</f>
        <v>0</v>
      </c>
      <c r="K9" s="49" t="str">
        <f>+'Self-Employed FNMA (1084)'!K19</f>
        <v>(-)</v>
      </c>
      <c r="L9" s="56">
        <f>+'Self-Employed FNMA (1084)'!L19</f>
        <v>0</v>
      </c>
      <c r="M9" s="58">
        <f>+L9*-1</f>
        <v>0</v>
      </c>
      <c r="O9" s="345" t="s">
        <v>648</v>
      </c>
    </row>
    <row r="10" spans="1:15" x14ac:dyDescent="0.2">
      <c r="A10">
        <f>+'Self-Employed FNMA (1084)'!A20</f>
        <v>5</v>
      </c>
      <c r="B10" t="str">
        <f>+'Self-Employed FNMA (1084)'!B20</f>
        <v xml:space="preserve">Nonrecurring Alimony Received </v>
      </c>
      <c r="G10" s="48" t="s">
        <v>173</v>
      </c>
      <c r="H10" s="49" t="str">
        <f>+'Self-Employed FNMA (1084)'!H20</f>
        <v>(-)</v>
      </c>
      <c r="I10" s="56">
        <f>+'Self-Employed FNMA (1084)'!I20</f>
        <v>0</v>
      </c>
      <c r="J10" s="58">
        <f>+I10*-1</f>
        <v>0</v>
      </c>
      <c r="K10" s="49" t="str">
        <f>+'Self-Employed FNMA (1084)'!K20</f>
        <v>(-)</v>
      </c>
      <c r="L10" s="56">
        <f>+'Self-Employed FNMA (1084)'!L20</f>
        <v>0</v>
      </c>
      <c r="M10" s="58">
        <f>+L10*-1</f>
        <v>0</v>
      </c>
      <c r="O10" s="345" t="s">
        <v>649</v>
      </c>
    </row>
    <row r="11" spans="1:15" x14ac:dyDescent="0.2">
      <c r="A11">
        <f>+'Self-Employed FNMA (1084)'!A21</f>
        <v>6</v>
      </c>
      <c r="B11" t="str">
        <f>+'Self-Employed FNMA (1084)'!B21</f>
        <v xml:space="preserve">Negate Schedule D (Income) Loss </v>
      </c>
      <c r="G11" s="59" t="s">
        <v>174</v>
      </c>
      <c r="H11" s="49" t="str">
        <f>+'Self-Employed FNMA (1084)'!H21</f>
        <v>(+)</v>
      </c>
      <c r="I11" s="56">
        <f>+'Self-Employed FNMA (1084)'!I21</f>
        <v>0</v>
      </c>
      <c r="J11" s="60">
        <f>IF(H11="(+)", I11, (I11*-1))</f>
        <v>0</v>
      </c>
      <c r="K11" s="49" t="str">
        <f>+'Self-Employed FNMA (1084)'!K21</f>
        <v>(+)</v>
      </c>
      <c r="L11" s="56">
        <f>+'Self-Employed FNMA (1084)'!L21</f>
        <v>0</v>
      </c>
      <c r="M11" s="60">
        <f>IF(K11="(+)", L11, (L11*-1))</f>
        <v>0</v>
      </c>
    </row>
    <row r="12" spans="1:15" x14ac:dyDescent="0.2">
      <c r="A12">
        <f>+'Self-Employed FNMA (1084)'!A22</f>
        <v>7</v>
      </c>
      <c r="B12" t="str">
        <f>+'Self-Employed FNMA (1084)'!B22</f>
        <v>Negate Other (Gains) Loss</v>
      </c>
      <c r="G12" s="59" t="s">
        <v>174</v>
      </c>
      <c r="H12" s="49" t="str">
        <f>+'Self-Employed FNMA (1084)'!H22</f>
        <v>(+)</v>
      </c>
      <c r="I12" s="56">
        <f>+'Self-Employed FNMA (1084)'!I22</f>
        <v>0</v>
      </c>
      <c r="J12" s="60">
        <f>IF(H12="(+)", I12, (I12*-1))</f>
        <v>0</v>
      </c>
      <c r="K12" s="49" t="str">
        <f>+'Self-Employed FNMA (1084)'!K22</f>
        <v>(+)</v>
      </c>
      <c r="L12" s="56">
        <f>+'Self-Employed FNMA (1084)'!L22</f>
        <v>0</v>
      </c>
      <c r="M12" s="60">
        <f>IF(K12="(+)", L12, (L12*-1))</f>
        <v>0</v>
      </c>
    </row>
    <row r="13" spans="1:15" x14ac:dyDescent="0.2">
      <c r="A13">
        <f>+'Self-Employed FNMA (1084)'!A23</f>
        <v>8</v>
      </c>
      <c r="B13" t="str">
        <f>+'Self-Employed FNMA (1084)'!B23</f>
        <v>IRA Distributions</v>
      </c>
      <c r="G13" s="48" t="s">
        <v>110</v>
      </c>
      <c r="H13" s="49" t="str">
        <f>+'Self-Employed FNMA (1084)'!H23</f>
        <v>(+)</v>
      </c>
      <c r="I13" s="56">
        <f>+'Self-Employed FNMA (1084)'!I23</f>
        <v>0</v>
      </c>
      <c r="J13" s="57">
        <f>+I13</f>
        <v>0</v>
      </c>
      <c r="K13" s="49" t="str">
        <f>+'Self-Employed FNMA (1084)'!K23</f>
        <v>(+)</v>
      </c>
      <c r="L13" s="56">
        <f>+'Self-Employed FNMA (1084)'!L23</f>
        <v>0</v>
      </c>
      <c r="M13" s="57">
        <f>+L13</f>
        <v>0</v>
      </c>
    </row>
    <row r="14" spans="1:15" x14ac:dyDescent="0.2">
      <c r="A14">
        <f>+'Self-Employed FNMA (1084)'!A24</f>
        <v>9</v>
      </c>
      <c r="B14" t="str">
        <f>+'Self-Employed FNMA (1084)'!B24</f>
        <v>Pensions and Annuities</v>
      </c>
      <c r="G14" s="48" t="s">
        <v>110</v>
      </c>
      <c r="H14" s="49" t="str">
        <f>+'Self-Employed FNMA (1084)'!H24</f>
        <v>(+)</v>
      </c>
      <c r="I14" s="56">
        <f>+'Self-Employed FNMA (1084)'!I24</f>
        <v>0</v>
      </c>
      <c r="J14" s="57">
        <f>+I14</f>
        <v>0</v>
      </c>
      <c r="K14" s="49" t="str">
        <f>+'Self-Employed FNMA (1084)'!K24</f>
        <v>(+)</v>
      </c>
      <c r="L14" s="56">
        <f>+'Self-Employed FNMA (1084)'!L24</f>
        <v>0</v>
      </c>
      <c r="M14" s="57">
        <f>+L14</f>
        <v>0</v>
      </c>
    </row>
    <row r="15" spans="1:15" x14ac:dyDescent="0.2">
      <c r="A15">
        <f>+'Self-Employed FNMA (1084)'!A25</f>
        <v>10</v>
      </c>
      <c r="B15" t="str">
        <f>+'Self-Employed FNMA (1084)'!B25</f>
        <v>Negate Schedule E (Income) Loss</v>
      </c>
      <c r="G15" s="59" t="s">
        <v>174</v>
      </c>
      <c r="H15" s="49" t="str">
        <f>+'Self-Employed FNMA (1084)'!H25</f>
        <v>(+)</v>
      </c>
      <c r="I15" s="56">
        <f>+'Self-Employed FNMA (1084)'!I25</f>
        <v>0</v>
      </c>
      <c r="J15" s="60">
        <f>IF(H15="(+)", I15, (I15*-1))</f>
        <v>0</v>
      </c>
      <c r="K15" s="49" t="str">
        <f>+'Self-Employed FNMA (1084)'!K25</f>
        <v>(+)</v>
      </c>
      <c r="L15" s="56">
        <f>+'Self-Employed FNMA (1084)'!L25</f>
        <v>0</v>
      </c>
      <c r="M15" s="60">
        <f>IF(K15="(+)", L15, (L15*-1))</f>
        <v>0</v>
      </c>
    </row>
    <row r="16" spans="1:15" x14ac:dyDescent="0.2">
      <c r="A16">
        <f>+'Self-Employed FNMA (1084)'!A26</f>
        <v>11</v>
      </c>
      <c r="B16" t="str">
        <f>+'Self-Employed FNMA (1084)'!B26</f>
        <v xml:space="preserve">Nonrecurring Unemployment Compensation </v>
      </c>
      <c r="G16" s="48" t="s">
        <v>173</v>
      </c>
      <c r="H16" s="49" t="str">
        <f>+'Self-Employed FNMA (1084)'!H26</f>
        <v>(-)</v>
      </c>
      <c r="I16" s="56">
        <f>+'Self-Employed FNMA (1084)'!I26</f>
        <v>0</v>
      </c>
      <c r="J16" s="58">
        <f>+I16*-1</f>
        <v>0</v>
      </c>
      <c r="K16" s="49" t="str">
        <f>+'Self-Employed FNMA (1084)'!K26</f>
        <v>(-)</v>
      </c>
      <c r="L16" s="56">
        <f>+'Self-Employed FNMA (1084)'!L26</f>
        <v>0</v>
      </c>
      <c r="M16" s="58">
        <f>+L16*-1</f>
        <v>0</v>
      </c>
    </row>
    <row r="17" spans="1:13" x14ac:dyDescent="0.2">
      <c r="A17">
        <f>+'Self-Employed FNMA (1084)'!A27</f>
        <v>12</v>
      </c>
      <c r="B17" t="str">
        <f>+'Self-Employed FNMA (1084)'!B27</f>
        <v>Social Security Benefits</v>
      </c>
      <c r="G17" s="48" t="s">
        <v>110</v>
      </c>
      <c r="H17" s="49" t="str">
        <f>+'Self-Employed FNMA (1084)'!H27</f>
        <v>(+)</v>
      </c>
      <c r="I17" s="56">
        <f>+'Self-Employed FNMA (1084)'!I27</f>
        <v>0</v>
      </c>
      <c r="J17" s="57">
        <f>+I17</f>
        <v>0</v>
      </c>
      <c r="K17" s="49" t="str">
        <f>+'Self-Employed FNMA (1084)'!K27</f>
        <v>(+)</v>
      </c>
      <c r="L17" s="56">
        <f>+'Self-Employed FNMA (1084)'!L27</f>
        <v>0</v>
      </c>
      <c r="M17" s="57">
        <f>+L17</f>
        <v>0</v>
      </c>
    </row>
    <row r="18" spans="1:13" x14ac:dyDescent="0.2">
      <c r="A18">
        <f>+'Self-Employed FNMA (1084)'!A28</f>
        <v>13</v>
      </c>
      <c r="B18" t="str">
        <f>+'Self-Employed FNMA (1084)'!B28</f>
        <v>Nonrecurring Other (Income) Loss</v>
      </c>
      <c r="G18" s="59" t="s">
        <v>174</v>
      </c>
      <c r="H18" s="49" t="str">
        <f>+'Self-Employed FNMA (1084)'!H28</f>
        <v>(+)</v>
      </c>
      <c r="I18" s="56">
        <f>+'Self-Employed FNMA (1084)'!I28</f>
        <v>0</v>
      </c>
      <c r="J18" s="60">
        <f>IF(H18="(+)", I18, (I18*-1))</f>
        <v>0</v>
      </c>
      <c r="K18" s="49" t="str">
        <f>+'Self-Employed FNMA (1084)'!K28</f>
        <v>(+)</v>
      </c>
      <c r="L18" s="56">
        <f>+'Self-Employed FNMA (1084)'!L28</f>
        <v>0</v>
      </c>
      <c r="M18" s="60">
        <f>IF(K18="(+)", L18, (L18*-1))</f>
        <v>0</v>
      </c>
    </row>
    <row r="19" spans="1:13" x14ac:dyDescent="0.2">
      <c r="A19">
        <f>+'Self-Employed FNMA (1084)'!A29</f>
        <v>14</v>
      </c>
      <c r="B19" t="str">
        <f>+'Self-Employed FNMA (1084)'!B29</f>
        <v>Other:</v>
      </c>
      <c r="G19" s="59" t="s">
        <v>174</v>
      </c>
      <c r="H19" s="49" t="str">
        <f>+'Self-Employed FNMA (1084)'!H29</f>
        <v>(+)</v>
      </c>
      <c r="I19" s="56">
        <f>+'Self-Employed FNMA (1084)'!I29</f>
        <v>0</v>
      </c>
      <c r="J19" s="60">
        <f>IF(H19="(+)", I19, (I19*-1))</f>
        <v>0</v>
      </c>
      <c r="K19" s="49" t="str">
        <f>+'Self-Employed FNMA (1084)'!K29</f>
        <v>(+)</v>
      </c>
      <c r="L19" s="56">
        <f>+'Self-Employed FNMA (1084)'!L29</f>
        <v>0</v>
      </c>
      <c r="M19" s="60">
        <f>IF(K19="(+)", L19, (L19*-1))</f>
        <v>0</v>
      </c>
    </row>
    <row r="20" spans="1:13" x14ac:dyDescent="0.2">
      <c r="I20" s="56"/>
      <c r="J20" s="56"/>
      <c r="L20" s="56"/>
      <c r="M20" s="56"/>
    </row>
    <row r="21" spans="1:13" x14ac:dyDescent="0.2">
      <c r="A21" t="str">
        <f>+'Self-Employed FNMA (1084)'!A31</f>
        <v>Form 2106 - Employee Business Expenses</v>
      </c>
      <c r="I21" s="56"/>
      <c r="J21" s="56"/>
      <c r="L21" s="56"/>
      <c r="M21" s="56"/>
    </row>
    <row r="22" spans="1:13" x14ac:dyDescent="0.2">
      <c r="A22">
        <f>+'Self-Employed FNMA (1084)'!A32</f>
        <v>15</v>
      </c>
      <c r="B22" t="str">
        <f>+'Self-Employed FNMA (1084)'!B32</f>
        <v>Total Unreimbursed Expenses</v>
      </c>
      <c r="G22" s="48" t="s">
        <v>173</v>
      </c>
      <c r="H22" s="49" t="str">
        <f>+'Self-Employed FNMA (1084)'!H32</f>
        <v>(-)</v>
      </c>
      <c r="I22" s="56">
        <f>+'Self-Employed FNMA (1084)'!I32</f>
        <v>0</v>
      </c>
      <c r="J22" s="58">
        <f>+I22*-1</f>
        <v>0</v>
      </c>
      <c r="K22" s="49" t="str">
        <f>+'Self-Employed FNMA (1084)'!K32</f>
        <v>(-)</v>
      </c>
      <c r="L22" s="56">
        <f>+'Self-Employed FNMA (1084)'!L32</f>
        <v>0</v>
      </c>
      <c r="M22" s="58">
        <f>+L22*-1</f>
        <v>0</v>
      </c>
    </row>
    <row r="23" spans="1:13" x14ac:dyDescent="0.2">
      <c r="A23">
        <f>+'Self-Employed FNMA (1084)'!A33</f>
        <v>16</v>
      </c>
      <c r="B23" t="str">
        <f>+'Self-Employed FNMA (1084)'!B33</f>
        <v>Depreciation</v>
      </c>
      <c r="G23" s="48" t="s">
        <v>110</v>
      </c>
      <c r="H23" s="49" t="str">
        <f>+'Self-Employed FNMA (1084)'!H33</f>
        <v>(+)</v>
      </c>
      <c r="I23" s="56">
        <f>+'Self-Employed FNMA (1084)'!I33</f>
        <v>0</v>
      </c>
      <c r="J23" s="57">
        <f>+I23</f>
        <v>0</v>
      </c>
      <c r="K23" s="49" t="str">
        <f>+'Self-Employed FNMA (1084)'!K33</f>
        <v>(+)</v>
      </c>
      <c r="L23" s="56">
        <f>+'Self-Employed FNMA (1084)'!L33</f>
        <v>0</v>
      </c>
      <c r="M23" s="57">
        <f>+L23</f>
        <v>0</v>
      </c>
    </row>
    <row r="24" spans="1:13" x14ac:dyDescent="0.2">
      <c r="I24" s="56"/>
      <c r="J24" s="56"/>
      <c r="L24" s="56"/>
      <c r="M24" s="56"/>
    </row>
    <row r="25" spans="1:13" x14ac:dyDescent="0.2">
      <c r="A25" t="str">
        <f>+'Self-Employed FNMA (1084)'!A35</f>
        <v>Schedule B (IRS Form 1040) – Interest and Ordinary Dividends</v>
      </c>
      <c r="I25" s="56"/>
      <c r="J25" s="56"/>
      <c r="L25" s="56"/>
      <c r="M25" s="56"/>
    </row>
    <row r="26" spans="1:13" x14ac:dyDescent="0.2">
      <c r="A26">
        <f>+'Self-Employed FNMA (1084)'!A36</f>
        <v>17</v>
      </c>
      <c r="B26" t="str">
        <f>+'Self-Employed FNMA (1084)'!B36</f>
        <v>Nonrecurring Interest Income</v>
      </c>
      <c r="G26" s="48" t="s">
        <v>173</v>
      </c>
      <c r="H26" s="49" t="str">
        <f>+'Self-Employed FNMA (1084)'!H36</f>
        <v>(-)</v>
      </c>
      <c r="I26" s="56">
        <f>+'Self-Employed FNMA (1084)'!I36</f>
        <v>0</v>
      </c>
      <c r="J26" s="58">
        <f>+I26*-1</f>
        <v>0</v>
      </c>
      <c r="K26" s="49" t="str">
        <f>+'Self-Employed FNMA (1084)'!K36</f>
        <v>(-)</v>
      </c>
      <c r="L26" s="56">
        <f>+'Self-Employed FNMA (1084)'!L36</f>
        <v>0</v>
      </c>
      <c r="M26" s="58">
        <f>+L26*-1</f>
        <v>0</v>
      </c>
    </row>
    <row r="27" spans="1:13" x14ac:dyDescent="0.2">
      <c r="A27">
        <f>+'Self-Employed FNMA (1084)'!A37</f>
        <v>18</v>
      </c>
      <c r="B27" t="str">
        <f>+'Self-Employed FNMA (1084)'!B37</f>
        <v xml:space="preserve">Nonrecurring Dividend Income </v>
      </c>
      <c r="G27" s="48" t="s">
        <v>173</v>
      </c>
      <c r="H27" s="49" t="str">
        <f>+'Self-Employed FNMA (1084)'!H37</f>
        <v>(-)</v>
      </c>
      <c r="I27" s="56">
        <f>+'Self-Employed FNMA (1084)'!I37</f>
        <v>0</v>
      </c>
      <c r="J27" s="58">
        <f>+I27*-1</f>
        <v>0</v>
      </c>
      <c r="K27" s="49" t="str">
        <f>+'Self-Employed FNMA (1084)'!K37</f>
        <v>(-)</v>
      </c>
      <c r="L27" s="56">
        <f>+'Self-Employed FNMA (1084)'!L37</f>
        <v>0</v>
      </c>
      <c r="M27" s="58">
        <f>+L27*-1</f>
        <v>0</v>
      </c>
    </row>
    <row r="28" spans="1:13" x14ac:dyDescent="0.2">
      <c r="I28" s="56"/>
      <c r="J28" s="56"/>
      <c r="L28" s="56"/>
      <c r="M28" s="56"/>
    </row>
    <row r="29" spans="1:13" x14ac:dyDescent="0.2">
      <c r="A29" t="str">
        <f>+'Self-Employed FNMA (1084)'!A39</f>
        <v>Schedule C (IRS Form 1040) – Profit or Loss from Business: Sole Proprietorship</v>
      </c>
      <c r="I29" s="56"/>
      <c r="J29" s="56"/>
      <c r="L29" s="56"/>
      <c r="M29" s="56"/>
    </row>
    <row r="30" spans="1:13" x14ac:dyDescent="0.2">
      <c r="A30">
        <f>+'Self-Employed FNMA (1084)'!A40</f>
        <v>19</v>
      </c>
      <c r="B30" t="str">
        <f>+'Self-Employed FNMA (1084)'!B40</f>
        <v xml:space="preserve">Nonrecurring Other (Income) Loss/Expenses </v>
      </c>
      <c r="G30" s="59" t="s">
        <v>174</v>
      </c>
      <c r="H30" s="49" t="str">
        <f>+'Self-Employed FNMA (1084)'!H40</f>
        <v>(+)</v>
      </c>
      <c r="I30" s="56">
        <f>+'Self-Employed FNMA (1084)'!I40</f>
        <v>0</v>
      </c>
      <c r="J30" s="60">
        <f>IF(H30="(+)", I30, (I30*-1))</f>
        <v>0</v>
      </c>
      <c r="K30" s="49" t="str">
        <f>+'Self-Employed FNMA (1084)'!K40</f>
        <v>(+)</v>
      </c>
      <c r="L30" s="56">
        <f>+'Self-Employed FNMA (1084)'!L40</f>
        <v>0</v>
      </c>
      <c r="M30" s="60">
        <f>IF(K30="(+)", L30, (L30*-1))</f>
        <v>0</v>
      </c>
    </row>
    <row r="31" spans="1:13" x14ac:dyDescent="0.2">
      <c r="A31">
        <f>+'Self-Employed FNMA (1084)'!A41</f>
        <v>20</v>
      </c>
      <c r="B31" t="str">
        <f>+'Self-Employed FNMA (1084)'!B41</f>
        <v xml:space="preserve">Depletion </v>
      </c>
      <c r="G31" s="48" t="s">
        <v>110</v>
      </c>
      <c r="H31" s="49" t="str">
        <f>+'Self-Employed FNMA (1084)'!H41</f>
        <v>(+)</v>
      </c>
      <c r="I31" s="56">
        <f>+'Self-Employed FNMA (1084)'!I41</f>
        <v>0</v>
      </c>
      <c r="J31" s="57">
        <f>+I31</f>
        <v>0</v>
      </c>
      <c r="K31" s="49" t="str">
        <f>+'Self-Employed FNMA (1084)'!K41</f>
        <v>(+)</v>
      </c>
      <c r="L31" s="56">
        <f>+'Self-Employed FNMA (1084)'!L41</f>
        <v>0</v>
      </c>
      <c r="M31" s="57">
        <f>+L31</f>
        <v>0</v>
      </c>
    </row>
    <row r="32" spans="1:13" x14ac:dyDescent="0.2">
      <c r="A32">
        <f>+'Self-Employed FNMA (1084)'!A42</f>
        <v>21</v>
      </c>
      <c r="B32" t="str">
        <f>+'Self-Employed FNMA (1084)'!B42</f>
        <v>Depreciation</v>
      </c>
      <c r="G32" s="48" t="s">
        <v>110</v>
      </c>
      <c r="H32" s="49" t="str">
        <f>+'Self-Employed FNMA (1084)'!H42</f>
        <v>(+)</v>
      </c>
      <c r="I32" s="56">
        <f>+'Self-Employed FNMA (1084)'!I42</f>
        <v>0</v>
      </c>
      <c r="J32" s="57">
        <f>+I32</f>
        <v>0</v>
      </c>
      <c r="K32" s="49" t="str">
        <f>+'Self-Employed FNMA (1084)'!K42</f>
        <v>(+)</v>
      </c>
      <c r="L32" s="56">
        <f>+'Self-Employed FNMA (1084)'!L42</f>
        <v>0</v>
      </c>
      <c r="M32" s="57">
        <f>+L32</f>
        <v>0</v>
      </c>
    </row>
    <row r="33" spans="1:13" x14ac:dyDescent="0.2">
      <c r="A33">
        <f>+'Self-Employed FNMA (1084)'!A43</f>
        <v>22</v>
      </c>
      <c r="B33" t="str">
        <f>+'Self-Employed FNMA (1084)'!B43</f>
        <v>Travel, Meals, and Entertainment</v>
      </c>
      <c r="G33" s="48" t="s">
        <v>173</v>
      </c>
      <c r="H33" s="49" t="str">
        <f>+'Self-Employed FNMA (1084)'!H43</f>
        <v>(-)</v>
      </c>
      <c r="I33" s="56">
        <f>+'Self-Employed FNMA (1084)'!I43</f>
        <v>0</v>
      </c>
      <c r="J33" s="58">
        <f>+I33*-1</f>
        <v>0</v>
      </c>
      <c r="K33" s="49" t="str">
        <f>+'Self-Employed FNMA (1084)'!K43</f>
        <v>(-)</v>
      </c>
      <c r="L33" s="56">
        <f>+'Self-Employed FNMA (1084)'!L43</f>
        <v>0</v>
      </c>
      <c r="M33" s="58">
        <f>+L33*-1</f>
        <v>0</v>
      </c>
    </row>
    <row r="34" spans="1:13" x14ac:dyDescent="0.2">
      <c r="A34">
        <f>+'Self-Employed FNMA (1084)'!A44</f>
        <v>23</v>
      </c>
      <c r="B34" t="str">
        <f>+'Self-Employed FNMA (1084)'!B44</f>
        <v>Business Use of Home</v>
      </c>
      <c r="G34" s="48" t="s">
        <v>110</v>
      </c>
      <c r="H34" s="49" t="str">
        <f>+'Self-Employed FNMA (1084)'!H44</f>
        <v>(+)</v>
      </c>
      <c r="I34" s="56">
        <f>+'Self-Employed FNMA (1084)'!I44</f>
        <v>0</v>
      </c>
      <c r="J34" s="57">
        <f>+I34</f>
        <v>0</v>
      </c>
      <c r="K34" s="49" t="str">
        <f>+'Self-Employed FNMA (1084)'!K44</f>
        <v>(+)</v>
      </c>
      <c r="L34" s="56">
        <f>+'Self-Employed FNMA (1084)'!L44</f>
        <v>0</v>
      </c>
      <c r="M34" s="57">
        <f>+L34</f>
        <v>0</v>
      </c>
    </row>
    <row r="35" spans="1:13" x14ac:dyDescent="0.2">
      <c r="A35">
        <f>+'Self-Employed FNMA (1084)'!A45</f>
        <v>24</v>
      </c>
      <c r="B35" t="str">
        <f>+'Self-Employed FNMA (1084)'!B45</f>
        <v>Amortization/Casualty Loss</v>
      </c>
      <c r="G35" s="48" t="s">
        <v>110</v>
      </c>
      <c r="H35" s="49" t="str">
        <f>+'Self-Employed FNMA (1084)'!H45</f>
        <v>(+)</v>
      </c>
      <c r="I35" s="56">
        <f>+'Self-Employed FNMA (1084)'!I45</f>
        <v>0</v>
      </c>
      <c r="J35" s="57">
        <f>+I35</f>
        <v>0</v>
      </c>
      <c r="K35" s="49" t="str">
        <f>+'Self-Employed FNMA (1084)'!K45</f>
        <v>(+)</v>
      </c>
      <c r="L35" s="56">
        <f>+'Self-Employed FNMA (1084)'!L45</f>
        <v>0</v>
      </c>
      <c r="M35" s="57">
        <f>+L35</f>
        <v>0</v>
      </c>
    </row>
    <row r="36" spans="1:13" x14ac:dyDescent="0.2">
      <c r="I36" s="56"/>
      <c r="J36" s="56"/>
      <c r="L36" s="56"/>
      <c r="M36" s="56"/>
    </row>
    <row r="37" spans="1:13" x14ac:dyDescent="0.2">
      <c r="A37" t="str">
        <f>+'Self-Employed FNMA (1084)'!A47</f>
        <v>Schedule D (IRS Form 1040) – Capital Gains and Losses</v>
      </c>
      <c r="I37" s="56"/>
      <c r="J37" s="56"/>
      <c r="L37" s="56"/>
      <c r="M37" s="56"/>
    </row>
    <row r="38" spans="1:13" x14ac:dyDescent="0.2">
      <c r="A38">
        <f>+'Self-Employed FNMA (1084)'!A48</f>
        <v>25</v>
      </c>
      <c r="B38" t="str">
        <f>+'Self-Employed FNMA (1084)'!B48</f>
        <v>Recurring Capital Gains</v>
      </c>
      <c r="G38" s="48" t="s">
        <v>110</v>
      </c>
      <c r="H38" s="49" t="str">
        <f>+'Self-Employed FNMA (1084)'!H48</f>
        <v>(+)</v>
      </c>
      <c r="I38" s="56">
        <f>+'Self-Employed FNMA (1084)'!I48</f>
        <v>0</v>
      </c>
      <c r="J38" s="57">
        <f>IF(H38="(+)", I38, (I38*-1))</f>
        <v>0</v>
      </c>
      <c r="K38" s="49" t="str">
        <f>+'Self-Employed FNMA (1084)'!K48</f>
        <v>(+)</v>
      </c>
      <c r="L38" s="56">
        <f>+'Self-Employed FNMA (1084)'!L48</f>
        <v>0</v>
      </c>
      <c r="M38" s="57">
        <f>IF(K38="(+)", L38, (L38*-1))</f>
        <v>0</v>
      </c>
    </row>
    <row r="39" spans="1:13" x14ac:dyDescent="0.2">
      <c r="I39" s="56"/>
      <c r="J39" s="56"/>
      <c r="L39" s="56"/>
      <c r="M39" s="56"/>
    </row>
    <row r="40" spans="1:13" x14ac:dyDescent="0.2">
      <c r="A40" t="str">
        <f>+'Self-Employed FNMA (1084)'!A50</f>
        <v>Form 4797 - Sales of Business Property</v>
      </c>
      <c r="I40" s="56"/>
      <c r="J40" s="56"/>
      <c r="L40" s="56"/>
      <c r="M40" s="56"/>
    </row>
    <row r="41" spans="1:13" x14ac:dyDescent="0.2">
      <c r="A41">
        <f>+'Self-Employed FNMA (1084)'!A51</f>
        <v>26</v>
      </c>
      <c r="B41" t="str">
        <f>+'Self-Employed FNMA (1084)'!B51</f>
        <v>Recurring Capital Gains</v>
      </c>
      <c r="G41" s="48" t="s">
        <v>110</v>
      </c>
      <c r="H41" s="49" t="str">
        <f>+'Self-Employed FNMA (1084)'!H51</f>
        <v>(+)</v>
      </c>
      <c r="I41" s="56">
        <f>+'Self-Employed FNMA (1084)'!I51</f>
        <v>0</v>
      </c>
      <c r="J41" s="57">
        <f>IF(H41="(+)", I41, (I41*-1))</f>
        <v>0</v>
      </c>
      <c r="K41" s="49" t="str">
        <f>+'Self-Employed FNMA (1084)'!K51</f>
        <v>(+)</v>
      </c>
      <c r="L41" s="56">
        <f>+'Self-Employed FNMA (1084)'!L51</f>
        <v>0</v>
      </c>
      <c r="M41" s="57">
        <f>IF(K41="(+)", L41, (L41*-1))</f>
        <v>0</v>
      </c>
    </row>
    <row r="42" spans="1:13" x14ac:dyDescent="0.2">
      <c r="I42" s="56"/>
      <c r="J42" s="56"/>
      <c r="L42" s="56"/>
      <c r="M42" s="56"/>
    </row>
    <row r="43" spans="1:13" x14ac:dyDescent="0.2">
      <c r="A43" t="str">
        <f>+'Self-Employed FNMA (1084)'!A53</f>
        <v>Form 6252 - Installment Sale Income</v>
      </c>
      <c r="I43" s="56"/>
      <c r="J43" s="56"/>
      <c r="L43" s="56"/>
      <c r="M43" s="56"/>
    </row>
    <row r="44" spans="1:13" x14ac:dyDescent="0.2">
      <c r="A44">
        <f>+'Self-Employed FNMA (1084)'!A54</f>
        <v>27</v>
      </c>
      <c r="B44" t="str">
        <f>+'Self-Employed FNMA (1084)'!B54</f>
        <v>Principal Payments Received</v>
      </c>
      <c r="G44" s="48" t="s">
        <v>110</v>
      </c>
      <c r="H44" s="49" t="str">
        <f>+'Self-Employed FNMA (1084)'!H54</f>
        <v>(+)</v>
      </c>
      <c r="I44" s="56">
        <f>+'Self-Employed FNMA (1084)'!I54</f>
        <v>0</v>
      </c>
      <c r="J44" s="57">
        <f>+I44</f>
        <v>0</v>
      </c>
      <c r="K44" s="49" t="str">
        <f>+'Self-Employed FNMA (1084)'!K54</f>
        <v>(+)</v>
      </c>
      <c r="L44" s="56">
        <f>+'Self-Employed FNMA (1084)'!L54</f>
        <v>0</v>
      </c>
      <c r="M44" s="57">
        <f>+L44</f>
        <v>0</v>
      </c>
    </row>
    <row r="45" spans="1:13" x14ac:dyDescent="0.2">
      <c r="I45" s="56"/>
      <c r="J45" s="56"/>
      <c r="L45" s="56"/>
      <c r="M45" s="56"/>
    </row>
    <row r="46" spans="1:13" x14ac:dyDescent="0.2">
      <c r="A46" t="str">
        <f>+'Self-Employed FNMA (1084)'!A56</f>
        <v>Schedule E (IRS Form 1040) – Supplemental Income and Loss</v>
      </c>
      <c r="I46" s="56"/>
      <c r="J46" s="56"/>
      <c r="L46" s="56"/>
      <c r="M46" s="56"/>
    </row>
    <row r="47" spans="1:13" x14ac:dyDescent="0.2">
      <c r="A47">
        <f>+'Self-Employed FNMA (1084)'!A60</f>
        <v>28</v>
      </c>
      <c r="B47" t="str">
        <f>+'Self-Employed FNMA (1084)'!B60</f>
        <v>Royalties Received</v>
      </c>
      <c r="G47" s="48" t="s">
        <v>110</v>
      </c>
      <c r="H47" s="49" t="str">
        <f>+'Self-Employed FNMA (1084)'!H60</f>
        <v>(+)</v>
      </c>
      <c r="I47" s="56">
        <f>+'Self-Employed FNMA (1084)'!I60</f>
        <v>0</v>
      </c>
      <c r="J47" s="57">
        <f>+I47</f>
        <v>0</v>
      </c>
      <c r="K47" s="49" t="str">
        <f>+'Self-Employed FNMA (1084)'!K60</f>
        <v>(+)</v>
      </c>
      <c r="L47" s="56">
        <f>+'Self-Employed FNMA (1084)'!L60</f>
        <v>0</v>
      </c>
      <c r="M47" s="57">
        <f>+L47</f>
        <v>0</v>
      </c>
    </row>
    <row r="48" spans="1:13" x14ac:dyDescent="0.2">
      <c r="A48">
        <f>+'Self-Employed FNMA (1084)'!A61</f>
        <v>29</v>
      </c>
      <c r="B48" t="str">
        <f>+'Self-Employed FNMA (1084)'!B61</f>
        <v>Total Expenses</v>
      </c>
      <c r="G48" s="48" t="s">
        <v>173</v>
      </c>
      <c r="H48" s="49" t="str">
        <f>+'Self-Employed FNMA (1084)'!H61</f>
        <v>(-)</v>
      </c>
      <c r="I48" s="56">
        <f>+'Self-Employed FNMA (1084)'!I61</f>
        <v>0</v>
      </c>
      <c r="J48" s="58">
        <f>+I48*-1</f>
        <v>0</v>
      </c>
      <c r="K48" s="49" t="str">
        <f>+'Self-Employed FNMA (1084)'!K61</f>
        <v>(-)</v>
      </c>
      <c r="L48" s="56">
        <f>+'Self-Employed FNMA (1084)'!L61</f>
        <v>0</v>
      </c>
      <c r="M48" s="58">
        <f>+L48*-1</f>
        <v>0</v>
      </c>
    </row>
    <row r="49" spans="1:13" x14ac:dyDescent="0.2">
      <c r="A49">
        <f>+'Self-Employed FNMA (1084)'!A62</f>
        <v>30</v>
      </c>
      <c r="B49" t="str">
        <f>+'Self-Employed FNMA (1084)'!B62</f>
        <v>Depletion</v>
      </c>
      <c r="G49" s="48" t="s">
        <v>110</v>
      </c>
      <c r="H49" s="49" t="str">
        <f>+'Self-Employed FNMA (1084)'!H62</f>
        <v>(+)</v>
      </c>
      <c r="I49" s="56">
        <f>+'Self-Employed FNMA (1084)'!I62</f>
        <v>0</v>
      </c>
      <c r="J49" s="57">
        <f>+I49</f>
        <v>0</v>
      </c>
      <c r="K49" s="49" t="str">
        <f>+'Self-Employed FNMA (1084)'!K62</f>
        <v>(+)</v>
      </c>
      <c r="L49" s="56">
        <f>+'Self-Employed FNMA (1084)'!L62</f>
        <v>0</v>
      </c>
      <c r="M49" s="57">
        <f>+L49</f>
        <v>0</v>
      </c>
    </row>
    <row r="50" spans="1:13" x14ac:dyDescent="0.2">
      <c r="I50" s="56"/>
      <c r="J50" s="56"/>
      <c r="L50" s="56"/>
      <c r="M50" s="56"/>
    </row>
    <row r="51" spans="1:13" x14ac:dyDescent="0.2">
      <c r="A51" t="str">
        <f>+'Self-Employed FNMA (1084)'!A64</f>
        <v>Schedule F (IRS Form 1040) – Profit or Loss from Farming</v>
      </c>
      <c r="I51" s="56"/>
      <c r="J51" s="56"/>
      <c r="L51" s="56"/>
      <c r="M51" s="56"/>
    </row>
    <row r="52" spans="1:13" x14ac:dyDescent="0.2">
      <c r="A52">
        <f>+'Self-Employed FNMA (1084)'!A65</f>
        <v>31</v>
      </c>
      <c r="B52" t="str">
        <f>+'Self-Employed FNMA (1084)'!B65</f>
        <v>Non-Tax Portion Ongoing Coop Dist &amp; Commodity Crdt Corp Pymts</v>
      </c>
      <c r="G52" s="48" t="s">
        <v>110</v>
      </c>
      <c r="H52" s="49" t="str">
        <f>+'Self-Employed FNMA (1084)'!H65</f>
        <v>(+)</v>
      </c>
      <c r="I52" s="56">
        <f>+'Self-Employed FNMA (1084)'!I65</f>
        <v>0</v>
      </c>
      <c r="J52" s="57">
        <f>+I52</f>
        <v>0</v>
      </c>
      <c r="K52" s="49" t="str">
        <f>+'Self-Employed FNMA (1084)'!K65</f>
        <v>(+)</v>
      </c>
      <c r="L52" s="56">
        <f>+'Self-Employed FNMA (1084)'!L65</f>
        <v>0</v>
      </c>
      <c r="M52" s="57">
        <f>+L52</f>
        <v>0</v>
      </c>
    </row>
    <row r="53" spans="1:13" x14ac:dyDescent="0.2">
      <c r="A53">
        <f>+'Self-Employed FNMA (1084)'!A66</f>
        <v>32</v>
      </c>
      <c r="B53" t="str">
        <f>+'Self-Employed FNMA (1084)'!B66</f>
        <v xml:space="preserve">Nonrecurring Other (Income) Loss </v>
      </c>
      <c r="G53" s="59" t="s">
        <v>174</v>
      </c>
      <c r="H53" s="49" t="str">
        <f>+'Self-Employed FNMA (1084)'!H66</f>
        <v>(+)</v>
      </c>
      <c r="I53" s="56">
        <f>+'Self-Employed FNMA (1084)'!I66</f>
        <v>0</v>
      </c>
      <c r="J53" s="60">
        <f>IF(H53="(+)", I53, (I53*-1))</f>
        <v>0</v>
      </c>
      <c r="K53" s="49" t="str">
        <f>+'Self-Employed FNMA (1084)'!K66</f>
        <v>(+)</v>
      </c>
      <c r="L53" s="56">
        <f>+'Self-Employed FNMA (1084)'!L66</f>
        <v>0</v>
      </c>
      <c r="M53" s="60">
        <f>IF(K53="(+)", L53, (L53*-1))</f>
        <v>0</v>
      </c>
    </row>
    <row r="54" spans="1:13" x14ac:dyDescent="0.2">
      <c r="A54">
        <f>+'Self-Employed FNMA (1084)'!A67</f>
        <v>33</v>
      </c>
      <c r="B54" t="str">
        <f>+'Self-Employed FNMA (1084)'!B67</f>
        <v xml:space="preserve">Depreciation </v>
      </c>
      <c r="G54" s="48" t="s">
        <v>110</v>
      </c>
      <c r="H54" s="49" t="str">
        <f>+'Self-Employed FNMA (1084)'!H67</f>
        <v>(+)</v>
      </c>
      <c r="I54" s="56">
        <f>+'Self-Employed FNMA (1084)'!I67</f>
        <v>0</v>
      </c>
      <c r="J54" s="57">
        <f>+I54</f>
        <v>0</v>
      </c>
      <c r="K54" s="49" t="str">
        <f>+'Self-Employed FNMA (1084)'!K67</f>
        <v>(+)</v>
      </c>
      <c r="L54" s="56">
        <f>+'Self-Employed FNMA (1084)'!L67</f>
        <v>0</v>
      </c>
      <c r="M54" s="57">
        <f>+L54</f>
        <v>0</v>
      </c>
    </row>
    <row r="55" spans="1:13" x14ac:dyDescent="0.2">
      <c r="A55">
        <f>+'Self-Employed FNMA (1084)'!A68</f>
        <v>34</v>
      </c>
      <c r="B55" t="str">
        <f>+'Self-Employed FNMA (1084)'!B68</f>
        <v xml:space="preserve">Amortization/Casualty Loss/Depletion </v>
      </c>
      <c r="G55" s="48" t="s">
        <v>110</v>
      </c>
      <c r="H55" s="49" t="str">
        <f>+'Self-Employed FNMA (1084)'!H68</f>
        <v>(+)</v>
      </c>
      <c r="I55" s="56">
        <f>+'Self-Employed FNMA (1084)'!I68</f>
        <v>0</v>
      </c>
      <c r="J55" s="57">
        <f>+I55</f>
        <v>0</v>
      </c>
      <c r="K55" s="49" t="str">
        <f>+'Self-Employed FNMA (1084)'!K68</f>
        <v>(+)</v>
      </c>
      <c r="L55" s="56">
        <f>+'Self-Employed FNMA (1084)'!L68</f>
        <v>0</v>
      </c>
      <c r="M55" s="57">
        <f>+L55</f>
        <v>0</v>
      </c>
    </row>
    <row r="56" spans="1:13" x14ac:dyDescent="0.2">
      <c r="A56">
        <f>+'Self-Employed FNMA (1084)'!A69</f>
        <v>35</v>
      </c>
      <c r="B56" t="str">
        <f>+'Self-Employed FNMA (1084)'!B69</f>
        <v xml:space="preserve">Business Use of Home </v>
      </c>
      <c r="G56" s="48" t="s">
        <v>110</v>
      </c>
      <c r="H56" s="49" t="str">
        <f>+'Self-Employed FNMA (1084)'!H69</f>
        <v>(+)</v>
      </c>
      <c r="I56" s="56">
        <f>+'Self-Employed FNMA (1084)'!I69</f>
        <v>0</v>
      </c>
      <c r="J56" s="57">
        <f>+I56</f>
        <v>0</v>
      </c>
      <c r="K56" s="49" t="str">
        <f>+'Self-Employed FNMA (1084)'!K69</f>
        <v>(+)</v>
      </c>
      <c r="L56" s="56">
        <f>+'Self-Employed FNMA (1084)'!L69</f>
        <v>0</v>
      </c>
      <c r="M56" s="57">
        <f>+L56</f>
        <v>0</v>
      </c>
    </row>
    <row r="57" spans="1:13" x14ac:dyDescent="0.2">
      <c r="I57" s="56"/>
      <c r="J57" s="56"/>
      <c r="L57" s="56"/>
      <c r="M57" s="56"/>
    </row>
    <row r="58" spans="1:13" x14ac:dyDescent="0.2">
      <c r="A58" t="str">
        <f>+'Self-Employed FNMA (1084)'!A76</f>
        <v>Partnership Schedule K-1 (Form 1065)</v>
      </c>
      <c r="I58" s="56"/>
      <c r="J58" s="56"/>
      <c r="L58" s="56"/>
      <c r="M58" s="56"/>
    </row>
    <row r="59" spans="1:13" x14ac:dyDescent="0.2">
      <c r="A59">
        <f>+'Self-Employed FNMA (1084)'!A77</f>
        <v>36</v>
      </c>
      <c r="B59" t="str">
        <f>+'Self-Employed FNMA (1084)'!B77</f>
        <v>Ordinary Inc, Net Rental Real Estate Inc, Other Net Rental Inc</v>
      </c>
      <c r="G59" s="59"/>
      <c r="I59" s="56">
        <f>+'Self-Employed FNMA (1084)'!I77</f>
        <v>0</v>
      </c>
      <c r="J59" s="56"/>
      <c r="L59" s="56">
        <f>+'Self-Employed FNMA (1084)'!L77</f>
        <v>0</v>
      </c>
      <c r="M59" s="56"/>
    </row>
    <row r="60" spans="1:13" x14ac:dyDescent="0.2">
      <c r="A60">
        <f>+'Self-Employed FNMA (1084)'!A78</f>
        <v>37</v>
      </c>
      <c r="B60" t="str">
        <f>+'Self-Employed FNMA (1084)'!B78</f>
        <v>Distributions</v>
      </c>
      <c r="G60" s="59"/>
      <c r="I60" s="56">
        <f>+'Self-Employed FNMA (1084)'!I78</f>
        <v>0</v>
      </c>
      <c r="J60" s="56"/>
      <c r="L60" s="56">
        <f>+'Self-Employed FNMA (1084)'!L78</f>
        <v>0</v>
      </c>
      <c r="M60" s="56"/>
    </row>
    <row r="61" spans="1:13" x14ac:dyDescent="0.2">
      <c r="A61">
        <f>+'Self-Employed FNMA (1084)'!A79</f>
        <v>38</v>
      </c>
      <c r="B61" t="str">
        <f>+'Self-Employed FNMA (1084)'!B79</f>
        <v>Lesser of line 36 or line 37</v>
      </c>
      <c r="G61" s="59" t="s">
        <v>110</v>
      </c>
      <c r="H61" s="49" t="str">
        <f>+'Self-Employed FNMA (1084)'!H79</f>
        <v>(+)</v>
      </c>
      <c r="I61" s="62">
        <f>MIN(I60,I59)</f>
        <v>0</v>
      </c>
      <c r="J61" s="57">
        <f>+I61</f>
        <v>0</v>
      </c>
      <c r="K61" s="49" t="str">
        <f>+'Self-Employed FNMA (1084)'!K79</f>
        <v>(+)</v>
      </c>
      <c r="L61" s="62">
        <f>MIN(L60,L59)</f>
        <v>0</v>
      </c>
      <c r="M61" s="57">
        <f>+L61</f>
        <v>0</v>
      </c>
    </row>
    <row r="62" spans="1:13" x14ac:dyDescent="0.2">
      <c r="A62">
        <f>+'Self-Employed FNMA (1084)'!A80</f>
        <v>39</v>
      </c>
      <c r="B62" t="str">
        <f>+'Self-Employed FNMA (1084)'!B80</f>
        <v xml:space="preserve">Guaranteed Payments to Partner </v>
      </c>
      <c r="G62" s="59" t="s">
        <v>110</v>
      </c>
      <c r="H62" s="49" t="str">
        <f>+'Self-Employed FNMA (1084)'!H80</f>
        <v>(+)</v>
      </c>
      <c r="I62" s="56">
        <f>+'Self-Employed FNMA (1084)'!I80</f>
        <v>0</v>
      </c>
      <c r="J62" s="57">
        <f>+I62</f>
        <v>0</v>
      </c>
      <c r="K62" s="49" t="str">
        <f>+'Self-Employed FNMA (1084)'!K80</f>
        <v>(+)</v>
      </c>
      <c r="L62" s="56">
        <f>+'Self-Employed FNMA (1084)'!L80</f>
        <v>0</v>
      </c>
      <c r="M62" s="57">
        <f>+L62</f>
        <v>0</v>
      </c>
    </row>
    <row r="63" spans="1:13" x14ac:dyDescent="0.2">
      <c r="I63" s="56"/>
      <c r="J63" s="56"/>
      <c r="L63" s="56"/>
      <c r="M63" s="56"/>
    </row>
    <row r="64" spans="1:13" x14ac:dyDescent="0.2">
      <c r="A64" t="str">
        <f>+'Self-Employed FNMA (1084)'!A82</f>
        <v>S Corporation Schedule K-1 (Form 1120S)</v>
      </c>
      <c r="I64" s="56"/>
      <c r="J64" s="56"/>
      <c r="L64" s="56"/>
      <c r="M64" s="56"/>
    </row>
    <row r="65" spans="1:13" x14ac:dyDescent="0.2">
      <c r="A65">
        <f>+'Self-Employed FNMA (1084)'!A83</f>
        <v>40</v>
      </c>
      <c r="B65" t="str">
        <f>+'Self-Employed FNMA (1084)'!B83</f>
        <v>Ordinary Inc, Net Rental Real Estate Inc, Other Net Rental Inc</v>
      </c>
      <c r="G65" s="59"/>
      <c r="H65" s="56"/>
      <c r="I65" s="56">
        <f>+'Self-Employed FNMA (1084)'!I83</f>
        <v>0</v>
      </c>
      <c r="J65" s="56"/>
      <c r="L65" s="56">
        <f>+'Self-Employed FNMA (1084)'!L83</f>
        <v>0</v>
      </c>
      <c r="M65" s="56"/>
    </row>
    <row r="66" spans="1:13" x14ac:dyDescent="0.2">
      <c r="A66">
        <f>+'Self-Employed FNMA (1084)'!A84</f>
        <v>41</v>
      </c>
      <c r="B66" t="str">
        <f>+'Self-Employed FNMA (1084)'!B84</f>
        <v>Distributions</v>
      </c>
      <c r="G66" s="59"/>
      <c r="H66" s="56"/>
      <c r="I66" s="56">
        <f>+'Self-Employed FNMA (1084)'!I84</f>
        <v>0</v>
      </c>
      <c r="J66" s="56"/>
      <c r="L66" s="56">
        <f>+'Self-Employed FNMA (1084)'!L84</f>
        <v>0</v>
      </c>
      <c r="M66" s="56"/>
    </row>
    <row r="67" spans="1:13" x14ac:dyDescent="0.2">
      <c r="A67">
        <f>+'Self-Employed FNMA (1084)'!A85</f>
        <v>42</v>
      </c>
      <c r="B67" t="str">
        <f>+'Self-Employed FNMA (1084)'!B85</f>
        <v>Lesser of line 40 or line 41</v>
      </c>
      <c r="G67" s="59" t="s">
        <v>110</v>
      </c>
      <c r="H67" s="56" t="str">
        <f>+'Self-Employed FNMA (1084)'!H85</f>
        <v>(+)</v>
      </c>
      <c r="I67" s="62">
        <f>MIN(I66,I65)</f>
        <v>0</v>
      </c>
      <c r="J67" s="57">
        <f>+I67</f>
        <v>0</v>
      </c>
      <c r="K67" s="49" t="str">
        <f>+'Self-Employed FNMA (1084)'!K85</f>
        <v>(+)</v>
      </c>
      <c r="L67" s="62">
        <f>MIN(L66,L65)</f>
        <v>0</v>
      </c>
      <c r="M67" s="57">
        <f>+L67</f>
        <v>0</v>
      </c>
    </row>
    <row r="68" spans="1:13" x14ac:dyDescent="0.2">
      <c r="I68" s="56"/>
      <c r="J68" s="56"/>
      <c r="M68" s="56"/>
    </row>
    <row r="69" spans="1:13" ht="15" x14ac:dyDescent="0.25">
      <c r="G69" s="61" t="str">
        <f>+'Self-Employed FNMA (1084)'!A88</f>
        <v>Personal Income Total</v>
      </c>
      <c r="I69" s="56"/>
      <c r="J69" s="62">
        <f>SUM(J6:J68)</f>
        <v>0</v>
      </c>
      <c r="M69" s="62">
        <f>SUM(M6:M68)</f>
        <v>0</v>
      </c>
    </row>
    <row r="71" spans="1:13" x14ac:dyDescent="0.2">
      <c r="A71" t="str">
        <f>+'Self-Employed FNMA (1084)'!A103</f>
        <v>Partnership Schedule K-1 (IRS Form 1065)</v>
      </c>
      <c r="E71" s="48"/>
      <c r="F71" s="63"/>
      <c r="G71"/>
      <c r="H71" s="49" t="str">
        <f>+'Self-Employed FNMA (1084)'!H103</f>
        <v>Yr.</v>
      </c>
      <c r="I71" s="49" t="str">
        <f>+'Self-Employed FNMA (1084)'!I103</f>
        <v>Starting Year</v>
      </c>
      <c r="K71" s="49" t="str">
        <f>+'Self-Employed FNMA (1084)'!K103</f>
        <v>Yr.</v>
      </c>
      <c r="L71" s="49" t="str">
        <f>+'Self-Employed FNMA (1084)'!L103</f>
        <v xml:space="preserve"> </v>
      </c>
    </row>
    <row r="72" spans="1:13" x14ac:dyDescent="0.2">
      <c r="A72">
        <f>+'Self-Employed FNMA (1084)'!A104</f>
        <v>43</v>
      </c>
      <c r="B72" t="str">
        <f>+'Self-Employed FNMA (1084)'!B104</f>
        <v>Ordinary Income (Loss), Net Rental Real Estate Income (Loss),
Other Net Rental Income (Loss)</v>
      </c>
      <c r="G72" s="59" t="s">
        <v>174</v>
      </c>
      <c r="H72" s="49" t="str">
        <f>+'Self-Employed FNMA (1084)'!H104</f>
        <v>(+)</v>
      </c>
      <c r="I72" s="56">
        <f>+'Self-Employed FNMA (1084)'!I104</f>
        <v>0</v>
      </c>
      <c r="J72" s="60">
        <f>IF(H72="(+)", I72, (I72*-1))</f>
        <v>0</v>
      </c>
      <c r="K72" s="49" t="str">
        <f>+'Self-Employed FNMA (1084)'!K104</f>
        <v>(+)</v>
      </c>
      <c r="L72" s="56">
        <f>+'Self-Employed FNMA (1084)'!L104</f>
        <v>0</v>
      </c>
      <c r="M72" s="60">
        <f>IF(K72="(+)", L72, (L72*-1))</f>
        <v>0</v>
      </c>
    </row>
    <row r="73" spans="1:13" x14ac:dyDescent="0.2">
      <c r="A73">
        <f>+'Self-Employed FNMA (1084)'!A105</f>
        <v>44</v>
      </c>
      <c r="B73" t="str">
        <f>+'Self-Employed FNMA (1084)'!B105</f>
        <v>Proportionate Share of Adjustments to Business Cash Flow Income (Loss) Form 1065; enter result from line 59 below</v>
      </c>
      <c r="G73" s="59" t="s">
        <v>121</v>
      </c>
      <c r="I73" s="56">
        <f>+'Self-Employed FNMA (1084)'!I105</f>
        <v>0</v>
      </c>
      <c r="J73" s="56">
        <f>+I73</f>
        <v>0</v>
      </c>
      <c r="L73" s="56">
        <f>+'Self-Employed FNMA (1084)'!L105</f>
        <v>0</v>
      </c>
      <c r="M73" s="56">
        <f>+L73</f>
        <v>0</v>
      </c>
    </row>
    <row r="74" spans="1:13" x14ac:dyDescent="0.2">
      <c r="A74">
        <f>+'Self-Employed FNMA (1084)'!A106</f>
        <v>45</v>
      </c>
      <c r="B74" t="str">
        <f>+'Self-Employed FNMA (1084)'!B106</f>
        <v>Subtotal</v>
      </c>
      <c r="G74" s="59"/>
      <c r="I74" s="62">
        <f>+J72+J73</f>
        <v>0</v>
      </c>
      <c r="L74" s="62">
        <f>+M72+M73</f>
        <v>0</v>
      </c>
      <c r="M74" s="49"/>
    </row>
    <row r="75" spans="1:13" x14ac:dyDescent="0.2">
      <c r="A75">
        <f>+'Self-Employed FNMA (1084)'!A107</f>
        <v>46</v>
      </c>
      <c r="B75" t="str">
        <f>+'Self-Employed FNMA (1084)'!B107</f>
        <v>Distributions</v>
      </c>
      <c r="G75" s="59"/>
      <c r="I75" s="56">
        <f>+'Self-Employed FNMA (1084)'!I107</f>
        <v>0</v>
      </c>
      <c r="L75" s="56">
        <f>+'Self-Employed FNMA (1084)'!L107</f>
        <v>0</v>
      </c>
      <c r="M75" s="49"/>
    </row>
    <row r="76" spans="1:13" x14ac:dyDescent="0.2">
      <c r="A76">
        <f>+'Self-Employed FNMA (1084)'!A108</f>
        <v>47</v>
      </c>
      <c r="B76" t="str">
        <f>+'Self-Employed FNMA (1084)'!B108</f>
        <v>Lesser or line 45 or line 46</v>
      </c>
      <c r="G76" s="59" t="s">
        <v>110</v>
      </c>
      <c r="H76" s="49" t="str">
        <f>+'Self-Employed FNMA (1084)'!H108</f>
        <v>(+)</v>
      </c>
      <c r="I76" s="62">
        <f>MIN(I75,I74)</f>
        <v>0</v>
      </c>
      <c r="J76" s="57">
        <f>+I76</f>
        <v>0</v>
      </c>
      <c r="K76" s="49" t="str">
        <f>+'Self-Employed FNMA (1084)'!K108</f>
        <v>(+)</v>
      </c>
      <c r="L76" s="62">
        <f>MIN(L75,L74)</f>
        <v>0</v>
      </c>
      <c r="M76" s="57">
        <f>+L76</f>
        <v>0</v>
      </c>
    </row>
    <row r="77" spans="1:13" x14ac:dyDescent="0.2">
      <c r="A77">
        <f>+'Self-Employed FNMA (1084)'!A109</f>
        <v>48</v>
      </c>
      <c r="B77" t="str">
        <f>+'Self-Employed FNMA (1084)'!B109</f>
        <v>Guaranteed Payments to Partner</v>
      </c>
      <c r="G77" s="59" t="s">
        <v>110</v>
      </c>
      <c r="H77" s="49" t="str">
        <f>+'Self-Employed FNMA (1084)'!H109</f>
        <v>(+)</v>
      </c>
      <c r="I77" s="56">
        <f>+'Self-Employed FNMA (1084)'!I109</f>
        <v>0</v>
      </c>
      <c r="J77" s="57">
        <f>+I77</f>
        <v>0</v>
      </c>
      <c r="K77" s="49" t="str">
        <f>+'Self-Employed FNMA (1084)'!K109</f>
        <v>(+)</v>
      </c>
      <c r="L77" s="56">
        <f>+'Self-Employed FNMA (1084)'!L109</f>
        <v>0</v>
      </c>
      <c r="M77" s="57">
        <f>+L77</f>
        <v>0</v>
      </c>
    </row>
    <row r="78" spans="1:13" x14ac:dyDescent="0.2">
      <c r="A78">
        <f>+'Self-Employed FNMA (1084)'!A110</f>
        <v>49</v>
      </c>
      <c r="B78" t="str">
        <f>+'Self-Employed FNMA (1084)'!B110</f>
        <v>Partnership Total (line 47 + line 48)</v>
      </c>
      <c r="I78" s="56"/>
      <c r="J78" s="62">
        <f>+J76+J77</f>
        <v>0</v>
      </c>
      <c r="L78" s="56"/>
      <c r="M78" s="62">
        <f>+M76+M77</f>
        <v>0</v>
      </c>
    </row>
    <row r="79" spans="1:13" x14ac:dyDescent="0.2">
      <c r="M79" s="49"/>
    </row>
    <row r="80" spans="1:13" x14ac:dyDescent="0.2">
      <c r="A80" t="str">
        <f>+'Self-Employed FNMA (1084)'!A112</f>
        <v>IRS Form 1065 - Adjustments to Business Cash Flow</v>
      </c>
      <c r="E80" s="48"/>
      <c r="F80" s="64"/>
      <c r="M80" s="49"/>
    </row>
    <row r="81" spans="1:13" x14ac:dyDescent="0.2">
      <c r="A81">
        <f>+'Self-Employed FNMA (1084)'!A113</f>
        <v>50</v>
      </c>
      <c r="B81" t="str">
        <f>+'Self-Employed FNMA (1084)'!B113</f>
        <v>Pass-through (Income) Loss from Other Partnerships</v>
      </c>
      <c r="G81" s="59" t="s">
        <v>174</v>
      </c>
      <c r="H81" s="49" t="str">
        <f>+'Self-Employed FNMA (1084)'!H113</f>
        <v>(+)</v>
      </c>
      <c r="I81" s="56">
        <f>+'Self-Employed FNMA (1084)'!I113</f>
        <v>0</v>
      </c>
      <c r="J81" s="60">
        <f>IF(H81="(+)", I81, (I81*-1))</f>
        <v>0</v>
      </c>
      <c r="K81" s="49" t="str">
        <f>+'Self-Employed FNMA (1084)'!K113</f>
        <v>(+)</v>
      </c>
      <c r="L81" s="56">
        <f>+'Self-Employed FNMA (1084)'!L113</f>
        <v>0</v>
      </c>
      <c r="M81" s="60">
        <f>IF(K81="(+)", L81, (L81*-1))</f>
        <v>0</v>
      </c>
    </row>
    <row r="82" spans="1:13" x14ac:dyDescent="0.2">
      <c r="A82">
        <f>+'Self-Employed FNMA (1084)'!A114</f>
        <v>51</v>
      </c>
      <c r="B82" t="str">
        <f>+'Self-Employed FNMA (1084)'!B114</f>
        <v>Nonrecurring Other (Income) Loss</v>
      </c>
      <c r="G82" s="59" t="s">
        <v>174</v>
      </c>
      <c r="H82" s="49" t="str">
        <f>+'Self-Employed FNMA (1084)'!H114</f>
        <v>(+)</v>
      </c>
      <c r="I82" s="56">
        <f>+'Self-Employed FNMA (1084)'!I114</f>
        <v>0</v>
      </c>
      <c r="J82" s="60">
        <f>IF(H82="(+)", I82, (I82*-1))</f>
        <v>0</v>
      </c>
      <c r="K82" s="49" t="str">
        <f>+'Self-Employed FNMA (1084)'!K114</f>
        <v>(+)</v>
      </c>
      <c r="L82" s="56">
        <f>+'Self-Employed FNMA (1084)'!L114</f>
        <v>0</v>
      </c>
      <c r="M82" s="60">
        <f>IF(K82="(+)", L82, (L82*-1))</f>
        <v>0</v>
      </c>
    </row>
    <row r="83" spans="1:13" x14ac:dyDescent="0.2">
      <c r="A83">
        <f>+'Self-Employed FNMA (1084)'!A115</f>
        <v>52</v>
      </c>
      <c r="B83" t="str">
        <f>+'Self-Employed FNMA (1084)'!B115</f>
        <v xml:space="preserve">Depreciation </v>
      </c>
      <c r="G83" s="59" t="s">
        <v>110</v>
      </c>
      <c r="H83" s="49" t="str">
        <f>+'Self-Employed FNMA (1084)'!H115</f>
        <v>(+)</v>
      </c>
      <c r="I83" s="56">
        <f>+'Self-Employed FNMA (1084)'!I115</f>
        <v>0</v>
      </c>
      <c r="J83" s="57">
        <f>+I83</f>
        <v>0</v>
      </c>
      <c r="K83" s="49" t="str">
        <f>+'Self-Employed FNMA (1084)'!K115</f>
        <v>(+)</v>
      </c>
      <c r="L83" s="56">
        <f>+'Self-Employed FNMA (1084)'!L115</f>
        <v>0</v>
      </c>
      <c r="M83" s="57">
        <f>+L83</f>
        <v>0</v>
      </c>
    </row>
    <row r="84" spans="1:13" x14ac:dyDescent="0.2">
      <c r="A84">
        <f>+'Self-Employed FNMA (1084)'!A116</f>
        <v>53</v>
      </c>
      <c r="B84" t="str">
        <f>+'Self-Employed FNMA (1084)'!B116</f>
        <v xml:space="preserve">Depletion </v>
      </c>
      <c r="G84" s="59" t="s">
        <v>110</v>
      </c>
      <c r="H84" s="49" t="str">
        <f>+'Self-Employed FNMA (1084)'!H116</f>
        <v>(+)</v>
      </c>
      <c r="I84" s="56">
        <f>+'Self-Employed FNMA (1084)'!I116</f>
        <v>0</v>
      </c>
      <c r="J84" s="57">
        <f>+I84</f>
        <v>0</v>
      </c>
      <c r="K84" s="49" t="str">
        <f>+'Self-Employed FNMA (1084)'!K116</f>
        <v>(+)</v>
      </c>
      <c r="L84" s="56">
        <f>+'Self-Employed FNMA (1084)'!L116</f>
        <v>0</v>
      </c>
      <c r="M84" s="57">
        <f>+L84</f>
        <v>0</v>
      </c>
    </row>
    <row r="85" spans="1:13" x14ac:dyDescent="0.2">
      <c r="A85">
        <f>+'Self-Employed FNMA (1084)'!A117</f>
        <v>54</v>
      </c>
      <c r="B85" t="str">
        <f>+'Self-Employed FNMA (1084)'!B117</f>
        <v xml:space="preserve">Amortization/Casualty Loss </v>
      </c>
      <c r="G85" s="59" t="s">
        <v>110</v>
      </c>
      <c r="H85" s="49" t="str">
        <f>+'Self-Employed FNMA (1084)'!H117</f>
        <v>(+)</v>
      </c>
      <c r="I85" s="56">
        <f>+'Self-Employed FNMA (1084)'!I117</f>
        <v>0</v>
      </c>
      <c r="J85" s="57">
        <f>+I85</f>
        <v>0</v>
      </c>
      <c r="K85" s="49" t="str">
        <f>+'Self-Employed FNMA (1084)'!K117</f>
        <v>(+)</v>
      </c>
      <c r="L85" s="56">
        <f>+'Self-Employed FNMA (1084)'!L117</f>
        <v>0</v>
      </c>
      <c r="M85" s="57">
        <f>+L85</f>
        <v>0</v>
      </c>
    </row>
    <row r="86" spans="1:13" x14ac:dyDescent="0.2">
      <c r="A86">
        <f>+'Self-Employed FNMA (1084)'!A118</f>
        <v>55</v>
      </c>
      <c r="B86" t="str">
        <f>+'Self-Employed FNMA (1084)'!B118</f>
        <v xml:space="preserve">Mortgage or Notes Payable in Less than 1 Year </v>
      </c>
      <c r="G86" s="48" t="s">
        <v>173</v>
      </c>
      <c r="H86" s="49" t="str">
        <f>+'Self-Employed FNMA (1084)'!H118</f>
        <v>(-)</v>
      </c>
      <c r="I86" s="56">
        <f>+'Self-Employed FNMA (1084)'!I118</f>
        <v>0</v>
      </c>
      <c r="J86" s="58">
        <f>+I86*-1</f>
        <v>0</v>
      </c>
      <c r="K86" s="49" t="str">
        <f>+'Self-Employed FNMA (1084)'!K118</f>
        <v>(-)</v>
      </c>
      <c r="L86" s="56">
        <f>+'Self-Employed FNMA (1084)'!L118</f>
        <v>0</v>
      </c>
      <c r="M86" s="58">
        <f>+L86*-1</f>
        <v>0</v>
      </c>
    </row>
    <row r="87" spans="1:13" x14ac:dyDescent="0.2">
      <c r="A87">
        <f>+'Self-Employed FNMA (1084)'!A119</f>
        <v>56</v>
      </c>
      <c r="B87" t="str">
        <f>+'Self-Employed FNMA (1084)'!B119</f>
        <v>Travel, Meals, and Entertainment</v>
      </c>
      <c r="G87" s="48" t="s">
        <v>173</v>
      </c>
      <c r="H87" s="49" t="str">
        <f>+'Self-Employed FNMA (1084)'!H119</f>
        <v>(-)</v>
      </c>
      <c r="I87" s="56">
        <f>+'Self-Employed FNMA (1084)'!I119</f>
        <v>0</v>
      </c>
      <c r="J87" s="58">
        <f>+I87*-1</f>
        <v>0</v>
      </c>
      <c r="K87" s="49" t="str">
        <f>+'Self-Employed FNMA (1084)'!K119</f>
        <v>(-)</v>
      </c>
      <c r="L87" s="56">
        <f>+'Self-Employed FNMA (1084)'!L119</f>
        <v>0</v>
      </c>
      <c r="M87" s="58">
        <f>+L87*-1</f>
        <v>0</v>
      </c>
    </row>
    <row r="88" spans="1:13" x14ac:dyDescent="0.2">
      <c r="A88">
        <f>+'Self-Employed FNMA (1084)'!A120</f>
        <v>57</v>
      </c>
      <c r="B88" t="str">
        <f>+'Self-Employed FNMA (1084)'!B120</f>
        <v>Subtotal</v>
      </c>
      <c r="J88" s="62">
        <f>SUM(J81:J87)</f>
        <v>0</v>
      </c>
      <c r="M88" s="62">
        <f>SUM(M81:M87)</f>
        <v>0</v>
      </c>
    </row>
    <row r="89" spans="1:13" x14ac:dyDescent="0.2">
      <c r="A89">
        <f>+'Self-Employed FNMA (1084)'!A121</f>
        <v>58</v>
      </c>
      <c r="B89" t="str">
        <f>+'Self-Employed FNMA (1084)'!B121</f>
        <v>Multiply by Borrower % of Ownership</v>
      </c>
      <c r="I89" s="354">
        <f>+'Self-Employed FNMA (1084)'!I121</f>
        <v>0</v>
      </c>
      <c r="L89" s="354">
        <f>+'Self-Employed FNMA (1084)'!L121</f>
        <v>0</v>
      </c>
    </row>
    <row r="90" spans="1:13" x14ac:dyDescent="0.2">
      <c r="A90">
        <f>+'Self-Employed FNMA (1084)'!A122</f>
        <v>59</v>
      </c>
      <c r="B90" t="str">
        <f>+'Self-Employed FNMA (1084)'!B122</f>
        <v>Proportionate Share of Adjustments to Business Cash Flow</v>
      </c>
      <c r="J90" s="62">
        <f>+J88*I89</f>
        <v>0</v>
      </c>
      <c r="M90" s="62">
        <f>+M88*L89</f>
        <v>0</v>
      </c>
    </row>
    <row r="92" spans="1:13" x14ac:dyDescent="0.2">
      <c r="A92" t="str">
        <f>+'Self-Employed FNMA (1084)'!A124</f>
        <v>S Corporation Schedule K-1 (IRS Form 1120S)</v>
      </c>
    </row>
    <row r="93" spans="1:13" x14ac:dyDescent="0.2">
      <c r="A93">
        <f>+'Self-Employed FNMA (1084)'!A125</f>
        <v>60</v>
      </c>
      <c r="B93" t="str">
        <f>+'Self-Employed FNMA (1084)'!B125</f>
        <v>Ordinary Income (Loss), Net Rental Real Estate Income (Loss),
Other Net Rental Income (Loss)</v>
      </c>
      <c r="G93" s="59" t="s">
        <v>174</v>
      </c>
      <c r="H93" s="49" t="str">
        <f>+'Self-Employed FNMA (1084)'!H125</f>
        <v>(+)</v>
      </c>
      <c r="I93" s="56">
        <f>+'Self-Employed FNMA (1084)'!I125</f>
        <v>0</v>
      </c>
      <c r="J93" s="60">
        <f>IF(H93="(+)", I93, (I93*-1))</f>
        <v>0</v>
      </c>
      <c r="K93" s="49" t="str">
        <f>+'Self-Employed FNMA (1084)'!K125</f>
        <v>(+)</v>
      </c>
      <c r="L93" s="56">
        <f>+'Self-Employed FNMA (1084)'!L125</f>
        <v>0</v>
      </c>
      <c r="M93" s="60">
        <f>IF(K93="(+)", L93, (L93*-1))</f>
        <v>0</v>
      </c>
    </row>
    <row r="94" spans="1:13" x14ac:dyDescent="0.2">
      <c r="A94">
        <f>+'Self-Employed FNMA (1084)'!A126</f>
        <v>61</v>
      </c>
      <c r="B94" t="str">
        <f>+'Self-Employed FNMA (1084)'!B126</f>
        <v>Proportionate Share of Adjustments to Business Cash Flow Income (Loss); Form 1120S; enter result from line 74 below</v>
      </c>
      <c r="G94" s="59" t="s">
        <v>121</v>
      </c>
      <c r="I94" s="56">
        <f>+'Self-Employed FNMA (1084)'!I126</f>
        <v>0</v>
      </c>
      <c r="J94" s="56">
        <f>+I94</f>
        <v>0</v>
      </c>
      <c r="L94" s="56">
        <f>+'Self-Employed FNMA (1084)'!L126</f>
        <v>0</v>
      </c>
      <c r="M94" s="56">
        <f>+L94</f>
        <v>0</v>
      </c>
    </row>
    <row r="95" spans="1:13" x14ac:dyDescent="0.2">
      <c r="A95">
        <f>+'Self-Employed FNMA (1084)'!A127</f>
        <v>62</v>
      </c>
      <c r="B95" t="str">
        <f>+'Self-Employed FNMA (1084)'!B127</f>
        <v>Subtotal</v>
      </c>
      <c r="G95" s="59"/>
      <c r="I95" s="62">
        <f>+J93+J94</f>
        <v>0</v>
      </c>
      <c r="L95" s="62">
        <f>+M93+M94</f>
        <v>0</v>
      </c>
      <c r="M95" s="49"/>
    </row>
    <row r="96" spans="1:13" x14ac:dyDescent="0.2">
      <c r="A96">
        <f>+'Self-Employed FNMA (1084)'!A128</f>
        <v>63</v>
      </c>
      <c r="B96" t="str">
        <f>+'Self-Employed FNMA (1084)'!B128</f>
        <v>Distributions</v>
      </c>
      <c r="G96" s="59"/>
      <c r="I96" s="56">
        <f>+'Self-Employed FNMA (1084)'!I128</f>
        <v>0</v>
      </c>
      <c r="L96" s="56">
        <f>+'Self-Employed FNMA (1084)'!L128</f>
        <v>0</v>
      </c>
      <c r="M96" s="49"/>
    </row>
    <row r="97" spans="1:13" x14ac:dyDescent="0.2">
      <c r="A97">
        <f>+'Self-Employed FNMA (1084)'!A129</f>
        <v>64</v>
      </c>
      <c r="B97" t="str">
        <f>+'Self-Employed FNMA (1084)'!B129</f>
        <v>Lesser or line 62 or line 63</v>
      </c>
      <c r="G97" s="59" t="s">
        <v>110</v>
      </c>
      <c r="H97" s="49" t="str">
        <f>+'Self-Employed FNMA (1084)'!H129</f>
        <v>(+)</v>
      </c>
      <c r="I97" s="62">
        <f>MIN(I96,I95)</f>
        <v>0</v>
      </c>
      <c r="K97" s="49" t="str">
        <f>+'Self-Employed FNMA (1084)'!K129</f>
        <v>(+)</v>
      </c>
      <c r="L97" s="62">
        <f>MIN(L96,L95)</f>
        <v>0</v>
      </c>
      <c r="M97" s="49"/>
    </row>
    <row r="98" spans="1:13" x14ac:dyDescent="0.2">
      <c r="A98">
        <f>+'Self-Employed FNMA (1084)'!A130</f>
        <v>65</v>
      </c>
      <c r="B98" t="str">
        <f>+'Self-Employed FNMA (1084)'!B130</f>
        <v>S Corporation Total</v>
      </c>
      <c r="G98" s="59"/>
      <c r="I98" s="56"/>
      <c r="J98" s="62">
        <f>+I97</f>
        <v>0</v>
      </c>
      <c r="L98" s="56"/>
      <c r="M98" s="62">
        <f>+L97</f>
        <v>0</v>
      </c>
    </row>
    <row r="99" spans="1:13" x14ac:dyDescent="0.2">
      <c r="I99" s="56"/>
      <c r="M99" s="49"/>
    </row>
    <row r="100" spans="1:13" x14ac:dyDescent="0.2">
      <c r="A100" t="str">
        <f>+'Self-Employed FNMA (1084)'!A132</f>
        <v>IRS Form 1120S - Adjustments to Business Cash Flow</v>
      </c>
      <c r="M100" s="49"/>
    </row>
    <row r="101" spans="1:13" x14ac:dyDescent="0.2">
      <c r="A101">
        <f>+'Self-Employed FNMA (1084)'!A133</f>
        <v>66</v>
      </c>
      <c r="B101" t="str">
        <f>+'Self-Employed FNMA (1084)'!B133</f>
        <v>Nonrecurring Other (Income) Loss</v>
      </c>
      <c r="G101" s="59" t="s">
        <v>174</v>
      </c>
      <c r="H101" s="49" t="str">
        <f>+'Self-Employed FNMA (1084)'!H133</f>
        <v>(+)</v>
      </c>
      <c r="I101" s="56">
        <f>+'Self-Employed FNMA (1084)'!I133</f>
        <v>0</v>
      </c>
      <c r="J101" s="60">
        <f>IF(H101="(+)", I101, (I101*-1))</f>
        <v>0</v>
      </c>
      <c r="K101" s="49" t="str">
        <f>+'Self-Employed FNMA (1084)'!K133</f>
        <v>(+)</v>
      </c>
      <c r="L101" s="56">
        <f>+'Self-Employed FNMA (1084)'!L133</f>
        <v>0</v>
      </c>
      <c r="M101" s="60">
        <f>IF(K101="(+)", L101, (L101*-1))</f>
        <v>0</v>
      </c>
    </row>
    <row r="102" spans="1:13" x14ac:dyDescent="0.2">
      <c r="A102">
        <f>+'Self-Employed FNMA (1084)'!A134</f>
        <v>67</v>
      </c>
      <c r="B102" t="str">
        <f>+'Self-Employed FNMA (1084)'!B134</f>
        <v xml:space="preserve">Depreciation </v>
      </c>
      <c r="G102" s="59" t="s">
        <v>110</v>
      </c>
      <c r="H102" s="49" t="str">
        <f>+'Self-Employed FNMA (1084)'!H134</f>
        <v>(+)</v>
      </c>
      <c r="I102" s="56">
        <f>+'Self-Employed FNMA (1084)'!I134</f>
        <v>0</v>
      </c>
      <c r="J102" s="57">
        <f>+I102</f>
        <v>0</v>
      </c>
      <c r="K102" s="49" t="str">
        <f>+'Self-Employed FNMA (1084)'!K134</f>
        <v>(+)</v>
      </c>
      <c r="L102" s="56">
        <f>+'Self-Employed FNMA (1084)'!L134</f>
        <v>0</v>
      </c>
      <c r="M102" s="57">
        <f>+L102</f>
        <v>0</v>
      </c>
    </row>
    <row r="103" spans="1:13" x14ac:dyDescent="0.2">
      <c r="A103">
        <f>+'Self-Employed FNMA (1084)'!A135</f>
        <v>68</v>
      </c>
      <c r="B103" t="str">
        <f>+'Self-Employed FNMA (1084)'!B135</f>
        <v xml:space="preserve">Depletion </v>
      </c>
      <c r="G103" s="59" t="s">
        <v>110</v>
      </c>
      <c r="H103" s="49" t="str">
        <f>+'Self-Employed FNMA (1084)'!H135</f>
        <v>(+)</v>
      </c>
      <c r="I103" s="56">
        <f>+'Self-Employed FNMA (1084)'!I135</f>
        <v>0</v>
      </c>
      <c r="J103" s="57">
        <f>+I103</f>
        <v>0</v>
      </c>
      <c r="K103" s="49" t="str">
        <f>+'Self-Employed FNMA (1084)'!K135</f>
        <v>(+)</v>
      </c>
      <c r="L103" s="56">
        <f>+'Self-Employed FNMA (1084)'!L135</f>
        <v>0</v>
      </c>
      <c r="M103" s="57">
        <f>+L103</f>
        <v>0</v>
      </c>
    </row>
    <row r="104" spans="1:13" x14ac:dyDescent="0.2">
      <c r="A104">
        <f>+'Self-Employed FNMA (1084)'!A136</f>
        <v>69</v>
      </c>
      <c r="B104" t="str">
        <f>+'Self-Employed FNMA (1084)'!B136</f>
        <v xml:space="preserve">Amortization/Casualty Loss </v>
      </c>
      <c r="G104" s="59" t="s">
        <v>110</v>
      </c>
      <c r="H104" s="49" t="str">
        <f>+'Self-Employed FNMA (1084)'!H136</f>
        <v>(+)</v>
      </c>
      <c r="I104" s="56">
        <f>+'Self-Employed FNMA (1084)'!I136</f>
        <v>0</v>
      </c>
      <c r="J104" s="57">
        <f>+I104</f>
        <v>0</v>
      </c>
      <c r="K104" s="49" t="str">
        <f>+'Self-Employed FNMA (1084)'!K136</f>
        <v>(+)</v>
      </c>
      <c r="L104" s="56">
        <f>+'Self-Employed FNMA (1084)'!L136</f>
        <v>0</v>
      </c>
      <c r="M104" s="57">
        <f>+L104</f>
        <v>0</v>
      </c>
    </row>
    <row r="105" spans="1:13" x14ac:dyDescent="0.2">
      <c r="A105">
        <f>+'Self-Employed FNMA (1084)'!A137</f>
        <v>70</v>
      </c>
      <c r="B105" t="str">
        <f>+'Self-Employed FNMA (1084)'!B137</f>
        <v xml:space="preserve">Mortgage or Notes Payable in Less than 1 Year </v>
      </c>
      <c r="G105" s="48" t="s">
        <v>173</v>
      </c>
      <c r="H105" s="49" t="str">
        <f>+'Self-Employed FNMA (1084)'!H137</f>
        <v>(-)</v>
      </c>
      <c r="I105" s="56">
        <f>+'Self-Employed FNMA (1084)'!I137</f>
        <v>0</v>
      </c>
      <c r="J105" s="58">
        <f>+I105*-1</f>
        <v>0</v>
      </c>
      <c r="K105" s="49" t="str">
        <f>+'Self-Employed FNMA (1084)'!K137</f>
        <v>(-)</v>
      </c>
      <c r="L105" s="56">
        <f>+'Self-Employed FNMA (1084)'!L137</f>
        <v>0</v>
      </c>
      <c r="M105" s="58">
        <f>+L105*-1</f>
        <v>0</v>
      </c>
    </row>
    <row r="106" spans="1:13" x14ac:dyDescent="0.2">
      <c r="A106">
        <f>+'Self-Employed FNMA (1084)'!A138</f>
        <v>71</v>
      </c>
      <c r="B106" t="str">
        <f>+'Self-Employed FNMA (1084)'!B138</f>
        <v>Travel, Meals, and Entertainment</v>
      </c>
      <c r="G106" s="48" t="s">
        <v>173</v>
      </c>
      <c r="H106" s="49" t="str">
        <f>+'Self-Employed FNMA (1084)'!H138</f>
        <v>(-)</v>
      </c>
      <c r="I106" s="56">
        <f>+'Self-Employed FNMA (1084)'!I138</f>
        <v>0</v>
      </c>
      <c r="J106" s="58">
        <f>+I106*-1</f>
        <v>0</v>
      </c>
      <c r="K106" s="49" t="str">
        <f>+'Self-Employed FNMA (1084)'!K138</f>
        <v>(-)</v>
      </c>
      <c r="L106" s="56">
        <f>+'Self-Employed FNMA (1084)'!L138</f>
        <v>0</v>
      </c>
      <c r="M106" s="58">
        <f>+L106*-1</f>
        <v>0</v>
      </c>
    </row>
    <row r="107" spans="1:13" x14ac:dyDescent="0.2">
      <c r="A107">
        <f>+'Self-Employed FNMA (1084)'!A139</f>
        <v>72</v>
      </c>
      <c r="B107" t="str">
        <f>+'Self-Employed FNMA (1084)'!B139</f>
        <v>Subtotal</v>
      </c>
      <c r="J107" s="62">
        <f>SUM(J101:J106)</f>
        <v>0</v>
      </c>
      <c r="M107" s="62">
        <f>SUM(M101:M106)</f>
        <v>0</v>
      </c>
    </row>
    <row r="108" spans="1:13" x14ac:dyDescent="0.2">
      <c r="A108">
        <f>+'Self-Employed FNMA (1084)'!A140</f>
        <v>73</v>
      </c>
      <c r="B108" t="str">
        <f>+'Self-Employed FNMA (1084)'!B140</f>
        <v>Multiply by Borrower % of Ownership</v>
      </c>
      <c r="I108" s="354">
        <f>+'Self-Employed FNMA (1084)'!I140</f>
        <v>0</v>
      </c>
      <c r="L108" s="354">
        <f>+'Self-Employed FNMA (1084)'!L140</f>
        <v>0</v>
      </c>
    </row>
    <row r="109" spans="1:13" x14ac:dyDescent="0.2">
      <c r="A109">
        <f>+'Self-Employed FNMA (1084)'!A141</f>
        <v>74</v>
      </c>
      <c r="B109" t="str">
        <f>+'Self-Employed FNMA (1084)'!B141</f>
        <v>Proportionate Share of Adjustments to Business Cash Flow</v>
      </c>
      <c r="J109" s="62">
        <f>+J107*I108</f>
        <v>0</v>
      </c>
      <c r="M109" s="62">
        <f>+M107*L108</f>
        <v>0</v>
      </c>
    </row>
    <row r="110" spans="1:13" x14ac:dyDescent="0.2">
      <c r="M110" s="49"/>
    </row>
    <row r="111" spans="1:13" x14ac:dyDescent="0.2">
      <c r="A111" t="str">
        <f>+'Self-Employed FNMA (1084)'!A143</f>
        <v>Regular Corporation - Form 1120</v>
      </c>
      <c r="E111" s="48"/>
      <c r="F111" s="64"/>
      <c r="M111" s="49"/>
    </row>
    <row r="112" spans="1:13" x14ac:dyDescent="0.2">
      <c r="A112">
        <f>+'Self-Employed FNMA (1084)'!A149</f>
        <v>75</v>
      </c>
      <c r="B112" t="str">
        <f>+'Self-Employed FNMA (1084)'!B149</f>
        <v>Taxable Income</v>
      </c>
      <c r="G112" s="59" t="s">
        <v>174</v>
      </c>
      <c r="H112" s="49" t="str">
        <f>+'Self-Employed FNMA (1084)'!H149</f>
        <v>(+)</v>
      </c>
      <c r="I112" s="56">
        <f>+'Self-Employed FNMA (1084)'!I149</f>
        <v>0</v>
      </c>
      <c r="J112" s="60">
        <f>IF(H112="(+)", I112, (I112*-1))</f>
        <v>0</v>
      </c>
      <c r="K112" s="49" t="str">
        <f>+'Self-Employed FNMA (1084)'!K149</f>
        <v>(+)</v>
      </c>
      <c r="L112" s="56">
        <f>+'Self-Employed FNMA (1084)'!L149</f>
        <v>0</v>
      </c>
      <c r="M112" s="60">
        <f>IF(K112="(+)", L112, (L112*-1))</f>
        <v>0</v>
      </c>
    </row>
    <row r="113" spans="1:13" x14ac:dyDescent="0.2">
      <c r="A113">
        <f>+'Self-Employed FNMA (1084)'!A150</f>
        <v>76</v>
      </c>
      <c r="B113" t="str">
        <f>+'Self-Employed FNMA (1084)'!B150</f>
        <v xml:space="preserve">Total Tax </v>
      </c>
      <c r="G113" s="48" t="s">
        <v>173</v>
      </c>
      <c r="H113" s="49" t="str">
        <f>+'Self-Employed FNMA (1084)'!H150</f>
        <v>(-)</v>
      </c>
      <c r="I113" s="56">
        <f>+'Self-Employed FNMA (1084)'!I150</f>
        <v>0</v>
      </c>
      <c r="J113" s="58">
        <f>+I113*-1</f>
        <v>0</v>
      </c>
      <c r="K113" s="49" t="str">
        <f>+'Self-Employed FNMA (1084)'!K150</f>
        <v>(-)</v>
      </c>
      <c r="L113" s="56">
        <f>+'Self-Employed FNMA (1084)'!L150</f>
        <v>0</v>
      </c>
      <c r="M113" s="58">
        <f>+L113*-1</f>
        <v>0</v>
      </c>
    </row>
    <row r="114" spans="1:13" x14ac:dyDescent="0.2">
      <c r="A114">
        <f>+'Self-Employed FNMA (1084)'!A151</f>
        <v>77</v>
      </c>
      <c r="B114" t="str">
        <f>+'Self-Employed FNMA (1084)'!B151</f>
        <v xml:space="preserve">Nonrecurring (Gains) Losses </v>
      </c>
      <c r="G114" s="59" t="s">
        <v>174</v>
      </c>
      <c r="H114" s="49" t="str">
        <f>+'Self-Employed FNMA (1084)'!H151</f>
        <v>(+)</v>
      </c>
      <c r="I114" s="56">
        <f>+'Self-Employed FNMA (1084)'!I151</f>
        <v>0</v>
      </c>
      <c r="J114" s="60">
        <f>IF(H114="(+)", I114, (I114*-1))</f>
        <v>0</v>
      </c>
      <c r="K114" s="49" t="str">
        <f>+'Self-Employed FNMA (1084)'!K151</f>
        <v>(+)</v>
      </c>
      <c r="L114" s="56">
        <f>+'Self-Employed FNMA (1084)'!L151</f>
        <v>0</v>
      </c>
      <c r="M114" s="60">
        <f>IF(K114="(+)", L114, (L114*-1))</f>
        <v>0</v>
      </c>
    </row>
    <row r="115" spans="1:13" x14ac:dyDescent="0.2">
      <c r="A115">
        <f>+'Self-Employed FNMA (1084)'!A152</f>
        <v>78</v>
      </c>
      <c r="B115" t="str">
        <f>+'Self-Employed FNMA (1084)'!B152</f>
        <v xml:space="preserve">Nonrecurring Other (Income) Loss </v>
      </c>
      <c r="G115" s="59" t="s">
        <v>174</v>
      </c>
      <c r="H115" s="49" t="str">
        <f>+'Self-Employed FNMA (1084)'!H152</f>
        <v>(+)</v>
      </c>
      <c r="I115" s="56">
        <f>+'Self-Employed FNMA (1084)'!I152</f>
        <v>0</v>
      </c>
      <c r="J115" s="60">
        <f>IF(H115="(+)", I115, (I115*-1))</f>
        <v>0</v>
      </c>
      <c r="K115" s="49" t="str">
        <f>+'Self-Employed FNMA (1084)'!K152</f>
        <v>(+)</v>
      </c>
      <c r="L115" s="56">
        <f>+'Self-Employed FNMA (1084)'!L152</f>
        <v>0</v>
      </c>
      <c r="M115" s="60">
        <f>IF(K115="(+)", L115, (L115*-1))</f>
        <v>0</v>
      </c>
    </row>
    <row r="116" spans="1:13" x14ac:dyDescent="0.2">
      <c r="A116">
        <f>+'Self-Employed FNMA (1084)'!A153</f>
        <v>79</v>
      </c>
      <c r="B116" t="str">
        <f>+'Self-Employed FNMA (1084)'!B153</f>
        <v xml:space="preserve">Depreciation </v>
      </c>
      <c r="G116" s="48" t="s">
        <v>110</v>
      </c>
      <c r="H116" s="49" t="str">
        <f>+'Self-Employed FNMA (1084)'!H153</f>
        <v>(+)</v>
      </c>
      <c r="I116" s="56">
        <f>+'Self-Employed FNMA (1084)'!I153</f>
        <v>0</v>
      </c>
      <c r="J116" s="57">
        <f>+I116</f>
        <v>0</v>
      </c>
      <c r="K116" s="49" t="str">
        <f>+'Self-Employed FNMA (1084)'!K153</f>
        <v>(+)</v>
      </c>
      <c r="L116" s="56">
        <f>+'Self-Employed FNMA (1084)'!L153</f>
        <v>0</v>
      </c>
      <c r="M116" s="57">
        <f>+L116</f>
        <v>0</v>
      </c>
    </row>
    <row r="117" spans="1:13" x14ac:dyDescent="0.2">
      <c r="A117">
        <f>+'Self-Employed FNMA (1084)'!A154</f>
        <v>80</v>
      </c>
      <c r="B117" t="str">
        <f>+'Self-Employed FNMA (1084)'!B154</f>
        <v xml:space="preserve">Depletion </v>
      </c>
      <c r="G117" s="48" t="s">
        <v>110</v>
      </c>
      <c r="H117" s="49" t="str">
        <f>+'Self-Employed FNMA (1084)'!H154</f>
        <v>(+)</v>
      </c>
      <c r="I117" s="56">
        <f>+'Self-Employed FNMA (1084)'!I154</f>
        <v>0</v>
      </c>
      <c r="J117" s="57">
        <f>+I117</f>
        <v>0</v>
      </c>
      <c r="K117" s="49" t="str">
        <f>+'Self-Employed FNMA (1084)'!K154</f>
        <v>(+)</v>
      </c>
      <c r="L117" s="56">
        <f>+'Self-Employed FNMA (1084)'!L154</f>
        <v>0</v>
      </c>
      <c r="M117" s="57">
        <f>+L117</f>
        <v>0</v>
      </c>
    </row>
    <row r="118" spans="1:13" x14ac:dyDescent="0.2">
      <c r="A118">
        <f>+'Self-Employed FNMA (1084)'!A155</f>
        <v>81</v>
      </c>
      <c r="B118" t="str">
        <f>+'Self-Employed FNMA (1084)'!B155</f>
        <v xml:space="preserve">Amortization/Casualty Loss </v>
      </c>
      <c r="G118" s="48" t="s">
        <v>110</v>
      </c>
      <c r="H118" s="49" t="str">
        <f>+'Self-Employed FNMA (1084)'!H155</f>
        <v>(+)</v>
      </c>
      <c r="I118" s="56">
        <f>+'Self-Employed FNMA (1084)'!I155</f>
        <v>0</v>
      </c>
      <c r="J118" s="57">
        <f>+I118</f>
        <v>0</v>
      </c>
      <c r="K118" s="49" t="str">
        <f>+'Self-Employed FNMA (1084)'!K155</f>
        <v>(+)</v>
      </c>
      <c r="L118" s="56">
        <f>+'Self-Employed FNMA (1084)'!L155</f>
        <v>0</v>
      </c>
      <c r="M118" s="57">
        <f>+L118</f>
        <v>0</v>
      </c>
    </row>
    <row r="119" spans="1:13" x14ac:dyDescent="0.2">
      <c r="A119">
        <f>+'Self-Employed FNMA (1084)'!A156</f>
        <v>82</v>
      </c>
      <c r="B119" t="str">
        <f>+'Self-Employed FNMA (1084)'!B156</f>
        <v xml:space="preserve">Net Operating Loss and Special Deductions </v>
      </c>
      <c r="G119" s="48" t="s">
        <v>110</v>
      </c>
      <c r="H119" s="49" t="str">
        <f>+'Self-Employed FNMA (1084)'!H156</f>
        <v>(+)</v>
      </c>
      <c r="I119" s="56">
        <f>+'Self-Employed FNMA (1084)'!I156</f>
        <v>0</v>
      </c>
      <c r="J119" s="57">
        <f>+I119</f>
        <v>0</v>
      </c>
      <c r="K119" s="49" t="str">
        <f>+'Self-Employed FNMA (1084)'!K156</f>
        <v>(+)</v>
      </c>
      <c r="L119" s="56">
        <f>+'Self-Employed FNMA (1084)'!L156</f>
        <v>0</v>
      </c>
      <c r="M119" s="57">
        <f>+L119</f>
        <v>0</v>
      </c>
    </row>
    <row r="120" spans="1:13" x14ac:dyDescent="0.2">
      <c r="A120">
        <f>+'Self-Employed FNMA (1084)'!A157</f>
        <v>83</v>
      </c>
      <c r="B120" t="str">
        <f>+'Self-Employed FNMA (1084)'!B157</f>
        <v xml:space="preserve">Mortgage or Notes Payable in Less than 1 Year </v>
      </c>
      <c r="G120" s="48" t="s">
        <v>173</v>
      </c>
      <c r="H120" s="49" t="str">
        <f>+'Self-Employed FNMA (1084)'!H157</f>
        <v>(-)</v>
      </c>
      <c r="I120" s="56">
        <f>+'Self-Employed FNMA (1084)'!I157</f>
        <v>0</v>
      </c>
      <c r="J120" s="58">
        <f>+I120*-1</f>
        <v>0</v>
      </c>
      <c r="K120" s="49" t="str">
        <f>+'Self-Employed FNMA (1084)'!K157</f>
        <v>(-)</v>
      </c>
      <c r="L120" s="56">
        <f>+'Self-Employed FNMA (1084)'!L157</f>
        <v>0</v>
      </c>
      <c r="M120" s="58">
        <f>+L120*-1</f>
        <v>0</v>
      </c>
    </row>
    <row r="121" spans="1:13" x14ac:dyDescent="0.2">
      <c r="A121">
        <f>+'Self-Employed FNMA (1084)'!A158</f>
        <v>84</v>
      </c>
      <c r="B121" t="str">
        <f>+'Self-Employed FNMA (1084)'!B158</f>
        <v>Travel, Meals, and Entertainment</v>
      </c>
      <c r="G121" s="48" t="s">
        <v>173</v>
      </c>
      <c r="H121" s="49" t="str">
        <f>+'Self-Employed FNMA (1084)'!H158</f>
        <v>(-)</v>
      </c>
      <c r="I121" s="56">
        <f>+'Self-Employed FNMA (1084)'!I158</f>
        <v>0</v>
      </c>
      <c r="J121" s="58">
        <f>+I121*-1</f>
        <v>0</v>
      </c>
      <c r="K121" s="49" t="str">
        <f>+'Self-Employed FNMA (1084)'!K158</f>
        <v>(-)</v>
      </c>
      <c r="L121" s="56">
        <f>+'Self-Employed FNMA (1084)'!L158</f>
        <v>0</v>
      </c>
      <c r="M121" s="58">
        <f>+L121*-1</f>
        <v>0</v>
      </c>
    </row>
    <row r="122" spans="1:13" x14ac:dyDescent="0.2">
      <c r="A122">
        <f>+'Self-Employed FNMA (1084)'!A159</f>
        <v>85</v>
      </c>
      <c r="B122" t="str">
        <f>+'Self-Employed FNMA (1084)'!B159</f>
        <v xml:space="preserve">Dividends Paid to Borrower </v>
      </c>
      <c r="G122" s="48" t="s">
        <v>173</v>
      </c>
      <c r="H122" s="49" t="str">
        <f>+'Self-Employed FNMA (1084)'!H159</f>
        <v>(-)</v>
      </c>
      <c r="I122" s="56">
        <f>+'Self-Employed FNMA (1084)'!I159</f>
        <v>0</v>
      </c>
      <c r="J122" s="58">
        <f>+I122*-1</f>
        <v>0</v>
      </c>
      <c r="K122" s="49" t="str">
        <f>+'Self-Employed FNMA (1084)'!K159</f>
        <v>(-)</v>
      </c>
      <c r="L122" s="56">
        <f>+'Self-Employed FNMA (1084)'!L159</f>
        <v>0</v>
      </c>
      <c r="M122" s="58">
        <f>+L122*-1</f>
        <v>0</v>
      </c>
    </row>
    <row r="123" spans="1:13" x14ac:dyDescent="0.2">
      <c r="A123">
        <f>+'Self-Employed FNMA (1084)'!A160</f>
        <v>86</v>
      </c>
      <c r="B123" t="str">
        <f>+'Self-Employed FNMA (1084)'!B160</f>
        <v>Corporation Total</v>
      </c>
      <c r="J123" s="62">
        <f>SUM(J112:J122)</f>
        <v>0</v>
      </c>
      <c r="M123" s="62">
        <f>SUM(M112:M122)</f>
        <v>0</v>
      </c>
    </row>
    <row r="125" spans="1:13" x14ac:dyDescent="0.2">
      <c r="A125" t="str">
        <f>+'Self-Employed FNMA (1084)'!A162</f>
        <v>Totals</v>
      </c>
    </row>
    <row r="126" spans="1:13" x14ac:dyDescent="0.2">
      <c r="G126" s="48" t="str">
        <f>+'Self-Employed FNMA (1084)'!A163</f>
        <v>Personal Income Total</v>
      </c>
      <c r="J126" s="62">
        <f>+J69</f>
        <v>0</v>
      </c>
      <c r="M126" s="62">
        <f>+M69</f>
        <v>0</v>
      </c>
    </row>
    <row r="127" spans="1:13" x14ac:dyDescent="0.2">
      <c r="G127" s="48" t="str">
        <f>+'Self-Employed FNMA (1084)'!A164</f>
        <v>Partnership Total [line 49]</v>
      </c>
      <c r="J127" s="62">
        <f>+J78</f>
        <v>0</v>
      </c>
      <c r="M127" s="62">
        <f>+M78</f>
        <v>0</v>
      </c>
    </row>
    <row r="128" spans="1:13" x14ac:dyDescent="0.2">
      <c r="G128" s="48" t="str">
        <f>+'Self-Employed FNMA (1084)'!A165</f>
        <v>S Corporation Total [line 65]</v>
      </c>
      <c r="J128" s="62">
        <f>+J98</f>
        <v>0</v>
      </c>
      <c r="M128" s="62">
        <f>+M98</f>
        <v>0</v>
      </c>
    </row>
    <row r="129" spans="7:13" x14ac:dyDescent="0.2">
      <c r="G129" s="48" t="str">
        <f>+'Self-Employed FNMA (1084)'!A166</f>
        <v>Corporation Total [line 86]</v>
      </c>
      <c r="J129" s="62">
        <f>+J123</f>
        <v>0</v>
      </c>
      <c r="M129" s="62">
        <f>+M123</f>
        <v>0</v>
      </c>
    </row>
    <row r="130" spans="7:13" x14ac:dyDescent="0.2">
      <c r="M130" s="49"/>
    </row>
    <row r="131" spans="7:13" x14ac:dyDescent="0.2">
      <c r="G131" s="48" t="str">
        <f>+'Self-Employed FNMA (1084)'!A169</f>
        <v>Grand Total</v>
      </c>
      <c r="J131" s="62">
        <f>SUM(J126:J129)</f>
        <v>0</v>
      </c>
      <c r="M131" s="62">
        <f>SUM(M126:M129)</f>
        <v>0</v>
      </c>
    </row>
  </sheetData>
  <sheetProtection password="D65B"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66FFCC"/>
  </sheetPr>
  <dimension ref="A1:A467"/>
  <sheetViews>
    <sheetView workbookViewId="0">
      <selection activeCell="A2" sqref="A2"/>
    </sheetView>
  </sheetViews>
  <sheetFormatPr defaultColWidth="9.140625" defaultRowHeight="14.25" x14ac:dyDescent="0.2"/>
  <cols>
    <col min="1" max="1" width="82.85546875" style="402" customWidth="1"/>
    <col min="2" max="16384" width="9.140625" style="403"/>
  </cols>
  <sheetData>
    <row r="1" spans="1:1" ht="15.75" x14ac:dyDescent="0.2">
      <c r="A1" s="406" t="s">
        <v>687</v>
      </c>
    </row>
    <row r="2" spans="1:1" ht="18" x14ac:dyDescent="0.2">
      <c r="A2" s="407" t="s">
        <v>680</v>
      </c>
    </row>
    <row r="3" spans="1:1" ht="9" customHeight="1" x14ac:dyDescent="0.2">
      <c r="A3" s="407"/>
    </row>
    <row r="4" spans="1:1" ht="15" x14ac:dyDescent="0.2">
      <c r="A4" s="413" t="s">
        <v>567</v>
      </c>
    </row>
    <row r="5" spans="1:1" ht="8.25" customHeight="1" x14ac:dyDescent="0.2">
      <c r="A5" s="409"/>
    </row>
    <row r="6" spans="1:1" s="405" customFormat="1" ht="33" customHeight="1" x14ac:dyDescent="0.2">
      <c r="A6" s="404" t="s">
        <v>516</v>
      </c>
    </row>
    <row r="7" spans="1:1" s="405" customFormat="1" ht="105.75" customHeight="1" x14ac:dyDescent="0.2">
      <c r="A7" s="404" t="s">
        <v>517</v>
      </c>
    </row>
    <row r="8" spans="1:1" s="405" customFormat="1" ht="77.25" customHeight="1" x14ac:dyDescent="0.2">
      <c r="A8" s="404" t="s">
        <v>518</v>
      </c>
    </row>
    <row r="9" spans="1:1" s="405" customFormat="1" ht="57.75" x14ac:dyDescent="0.2">
      <c r="A9" s="404" t="s">
        <v>519</v>
      </c>
    </row>
    <row r="10" spans="1:1" s="405" customFormat="1" ht="34.5" customHeight="1" x14ac:dyDescent="0.2">
      <c r="A10" s="404" t="s">
        <v>520</v>
      </c>
    </row>
    <row r="11" spans="1:1" s="405" customFormat="1" ht="18" customHeight="1" x14ac:dyDescent="0.2">
      <c r="A11" s="411" t="s">
        <v>514</v>
      </c>
    </row>
    <row r="12" spans="1:1" s="405" customFormat="1" ht="29.25" customHeight="1" x14ac:dyDescent="0.2">
      <c r="A12" s="411" t="s">
        <v>513</v>
      </c>
    </row>
    <row r="13" spans="1:1" s="405" customFormat="1" ht="28.5" x14ac:dyDescent="0.2">
      <c r="A13" s="411" t="s">
        <v>515</v>
      </c>
    </row>
    <row r="14" spans="1:1" s="405" customFormat="1" ht="52.5" customHeight="1" x14ac:dyDescent="0.2">
      <c r="A14" s="404" t="s">
        <v>521</v>
      </c>
    </row>
    <row r="15" spans="1:1" s="405" customFormat="1" ht="36" customHeight="1" x14ac:dyDescent="0.2">
      <c r="A15" s="404" t="s">
        <v>522</v>
      </c>
    </row>
    <row r="16" spans="1:1" s="405" customFormat="1" ht="76.5" customHeight="1" x14ac:dyDescent="0.2">
      <c r="A16" s="404" t="s">
        <v>523</v>
      </c>
    </row>
    <row r="17" spans="1:1" s="405" customFormat="1" ht="92.25" customHeight="1" x14ac:dyDescent="0.2">
      <c r="A17" s="412" t="s">
        <v>485</v>
      </c>
    </row>
    <row r="18" spans="1:1" s="405" customFormat="1" ht="72" x14ac:dyDescent="0.2">
      <c r="A18" s="404" t="s">
        <v>524</v>
      </c>
    </row>
    <row r="19" spans="1:1" s="405" customFormat="1" ht="90.75" customHeight="1" x14ac:dyDescent="0.2">
      <c r="A19" s="412" t="s">
        <v>525</v>
      </c>
    </row>
    <row r="20" spans="1:1" s="405" customFormat="1" ht="75.75" customHeight="1" x14ac:dyDescent="0.2">
      <c r="A20" s="404" t="s">
        <v>526</v>
      </c>
    </row>
    <row r="21" spans="1:1" s="405" customFormat="1" ht="62.25" customHeight="1" x14ac:dyDescent="0.2">
      <c r="A21" s="404" t="s">
        <v>527</v>
      </c>
    </row>
    <row r="22" spans="1:1" s="405" customFormat="1" ht="63.75" customHeight="1" x14ac:dyDescent="0.2">
      <c r="A22" s="412" t="s">
        <v>486</v>
      </c>
    </row>
    <row r="23" spans="1:1" s="405" customFormat="1" ht="121.5" customHeight="1" x14ac:dyDescent="0.2">
      <c r="A23" s="404" t="s">
        <v>528</v>
      </c>
    </row>
    <row r="24" spans="1:1" s="405" customFormat="1" ht="57.75" x14ac:dyDescent="0.2">
      <c r="A24" s="404" t="s">
        <v>529</v>
      </c>
    </row>
    <row r="25" spans="1:1" s="405" customFormat="1" ht="99.75" x14ac:dyDescent="0.2">
      <c r="A25" s="412" t="s">
        <v>487</v>
      </c>
    </row>
    <row r="26" spans="1:1" s="405" customFormat="1" ht="36" customHeight="1" x14ac:dyDescent="0.2">
      <c r="A26" s="404" t="s">
        <v>530</v>
      </c>
    </row>
    <row r="27" spans="1:1" s="405" customFormat="1" ht="20.25" customHeight="1" x14ac:dyDescent="0.2">
      <c r="A27" s="413" t="s">
        <v>488</v>
      </c>
    </row>
    <row r="28" spans="1:1" s="405" customFormat="1" ht="81.75" customHeight="1" x14ac:dyDescent="0.2">
      <c r="A28" s="404" t="s">
        <v>489</v>
      </c>
    </row>
    <row r="29" spans="1:1" s="405" customFormat="1" ht="95.25" customHeight="1" x14ac:dyDescent="0.2">
      <c r="A29" s="404" t="s">
        <v>490</v>
      </c>
    </row>
    <row r="30" spans="1:1" s="405" customFormat="1" ht="18.75" customHeight="1" x14ac:dyDescent="0.2">
      <c r="A30" s="413" t="s">
        <v>491</v>
      </c>
    </row>
    <row r="31" spans="1:1" s="405" customFormat="1" ht="95.25" customHeight="1" x14ac:dyDescent="0.2">
      <c r="A31" s="404" t="s">
        <v>531</v>
      </c>
    </row>
    <row r="32" spans="1:1" s="405" customFormat="1" ht="77.25" customHeight="1" x14ac:dyDescent="0.2">
      <c r="A32" s="404" t="s">
        <v>532</v>
      </c>
    </row>
    <row r="33" spans="1:1" s="405" customFormat="1" ht="42.75" x14ac:dyDescent="0.2">
      <c r="A33" s="411" t="s">
        <v>533</v>
      </c>
    </row>
    <row r="34" spans="1:1" s="405" customFormat="1" ht="36" customHeight="1" x14ac:dyDescent="0.2">
      <c r="A34" s="411" t="s">
        <v>534</v>
      </c>
    </row>
    <row r="35" spans="1:1" s="405" customFormat="1" ht="20.25" customHeight="1" x14ac:dyDescent="0.2">
      <c r="A35" s="413" t="s">
        <v>432</v>
      </c>
    </row>
    <row r="36" spans="1:1" s="405" customFormat="1" ht="125.25" customHeight="1" x14ac:dyDescent="0.2">
      <c r="A36" s="404" t="s">
        <v>535</v>
      </c>
    </row>
    <row r="37" spans="1:1" s="405" customFormat="1" ht="49.5" customHeight="1" x14ac:dyDescent="0.2">
      <c r="A37" s="404" t="s">
        <v>536</v>
      </c>
    </row>
    <row r="38" spans="1:1" s="405" customFormat="1" ht="21" customHeight="1" x14ac:dyDescent="0.2">
      <c r="A38" s="413" t="s">
        <v>433</v>
      </c>
    </row>
    <row r="39" spans="1:1" s="405" customFormat="1" ht="61.5" customHeight="1" x14ac:dyDescent="0.2">
      <c r="A39" s="404" t="s">
        <v>537</v>
      </c>
    </row>
    <row r="40" spans="1:1" s="405" customFormat="1" ht="26.25" customHeight="1" x14ac:dyDescent="0.2">
      <c r="A40" s="404" t="s">
        <v>538</v>
      </c>
    </row>
    <row r="41" spans="1:1" s="405" customFormat="1" ht="86.25" x14ac:dyDescent="0.2">
      <c r="A41" s="404" t="s">
        <v>539</v>
      </c>
    </row>
    <row r="42" spans="1:1" s="405" customFormat="1" ht="80.25" customHeight="1" x14ac:dyDescent="0.2">
      <c r="A42" s="404" t="s">
        <v>540</v>
      </c>
    </row>
    <row r="43" spans="1:1" s="405" customFormat="1" ht="35.25" customHeight="1" x14ac:dyDescent="0.2">
      <c r="A43" s="404" t="s">
        <v>541</v>
      </c>
    </row>
    <row r="44" spans="1:1" s="405" customFormat="1" ht="57.75" x14ac:dyDescent="0.2">
      <c r="A44" s="404" t="s">
        <v>542</v>
      </c>
    </row>
    <row r="45" spans="1:1" s="405" customFormat="1" ht="20.25" customHeight="1" x14ac:dyDescent="0.2">
      <c r="A45" s="413" t="s">
        <v>435</v>
      </c>
    </row>
    <row r="46" spans="1:1" s="405" customFormat="1" ht="96" customHeight="1" x14ac:dyDescent="0.2">
      <c r="A46" s="404" t="s">
        <v>492</v>
      </c>
    </row>
    <row r="47" spans="1:1" s="405" customFormat="1" ht="50.25" customHeight="1" x14ac:dyDescent="0.2">
      <c r="A47" s="404" t="s">
        <v>543</v>
      </c>
    </row>
    <row r="48" spans="1:1" s="405" customFormat="1" ht="24.75" customHeight="1" x14ac:dyDescent="0.2">
      <c r="A48" s="413" t="s">
        <v>493</v>
      </c>
    </row>
    <row r="49" spans="1:1" s="405" customFormat="1" ht="66" customHeight="1" x14ac:dyDescent="0.2">
      <c r="A49" s="404" t="s">
        <v>544</v>
      </c>
    </row>
    <row r="50" spans="1:1" s="405" customFormat="1" ht="15" x14ac:dyDescent="0.2">
      <c r="A50" s="413" t="s">
        <v>494</v>
      </c>
    </row>
    <row r="51" spans="1:1" s="405" customFormat="1" ht="99" customHeight="1" x14ac:dyDescent="0.2">
      <c r="A51" s="404" t="s">
        <v>545</v>
      </c>
    </row>
    <row r="52" spans="1:1" s="405" customFormat="1" ht="20.25" customHeight="1" x14ac:dyDescent="0.2">
      <c r="A52" s="413" t="s">
        <v>437</v>
      </c>
    </row>
    <row r="53" spans="1:1" s="405" customFormat="1" ht="48.75" customHeight="1" x14ac:dyDescent="0.2">
      <c r="A53" s="404" t="s">
        <v>495</v>
      </c>
    </row>
    <row r="54" spans="1:1" s="405" customFormat="1" ht="50.25" customHeight="1" x14ac:dyDescent="0.2">
      <c r="A54" s="404" t="s">
        <v>496</v>
      </c>
    </row>
    <row r="55" spans="1:1" s="405" customFormat="1" ht="36.75" customHeight="1" x14ac:dyDescent="0.2">
      <c r="A55" s="404" t="s">
        <v>497</v>
      </c>
    </row>
    <row r="56" spans="1:1" s="405" customFormat="1" ht="43.5" x14ac:dyDescent="0.2">
      <c r="A56" s="404" t="s">
        <v>546</v>
      </c>
    </row>
    <row r="57" spans="1:1" s="405" customFormat="1" ht="43.5" x14ac:dyDescent="0.2">
      <c r="A57" s="404" t="s">
        <v>547</v>
      </c>
    </row>
    <row r="58" spans="1:1" s="405" customFormat="1" ht="50.25" customHeight="1" x14ac:dyDescent="0.2">
      <c r="A58" s="404" t="s">
        <v>548</v>
      </c>
    </row>
    <row r="59" spans="1:1" s="405" customFormat="1" ht="24" customHeight="1" x14ac:dyDescent="0.2">
      <c r="A59" s="413" t="s">
        <v>442</v>
      </c>
    </row>
    <row r="60" spans="1:1" s="405" customFormat="1" ht="100.5" x14ac:dyDescent="0.2">
      <c r="A60" s="404" t="s">
        <v>549</v>
      </c>
    </row>
    <row r="61" spans="1:1" s="405" customFormat="1" ht="63.75" customHeight="1" x14ac:dyDescent="0.2">
      <c r="A61" s="404" t="s">
        <v>550</v>
      </c>
    </row>
    <row r="62" spans="1:1" s="405" customFormat="1" ht="27.75" customHeight="1" x14ac:dyDescent="0.2">
      <c r="A62" s="404" t="s">
        <v>551</v>
      </c>
    </row>
    <row r="63" spans="1:1" s="405" customFormat="1" ht="39" customHeight="1" x14ac:dyDescent="0.2">
      <c r="A63" s="404" t="s">
        <v>552</v>
      </c>
    </row>
    <row r="64" spans="1:1" s="405" customFormat="1" ht="39" customHeight="1" x14ac:dyDescent="0.2">
      <c r="A64" s="404" t="s">
        <v>553</v>
      </c>
    </row>
    <row r="65" spans="1:1" s="405" customFormat="1" ht="15" x14ac:dyDescent="0.2">
      <c r="A65" s="408" t="s">
        <v>498</v>
      </c>
    </row>
    <row r="66" spans="1:1" s="405" customFormat="1" ht="20.25" customHeight="1" x14ac:dyDescent="0.2">
      <c r="A66" s="408" t="s">
        <v>499</v>
      </c>
    </row>
    <row r="67" spans="1:1" s="405" customFormat="1" ht="21" customHeight="1" x14ac:dyDescent="0.2">
      <c r="A67" s="413" t="s">
        <v>459</v>
      </c>
    </row>
    <row r="68" spans="1:1" s="405" customFormat="1" ht="48.75" customHeight="1" x14ac:dyDescent="0.2">
      <c r="A68" s="404" t="s">
        <v>554</v>
      </c>
    </row>
    <row r="69" spans="1:1" s="405" customFormat="1" ht="38.25" customHeight="1" x14ac:dyDescent="0.2">
      <c r="A69" s="404" t="s">
        <v>555</v>
      </c>
    </row>
    <row r="70" spans="1:1" s="405" customFormat="1" ht="16.5" customHeight="1" x14ac:dyDescent="0.2">
      <c r="A70" s="404" t="s">
        <v>556</v>
      </c>
    </row>
    <row r="71" spans="1:1" s="405" customFormat="1" x14ac:dyDescent="0.2">
      <c r="A71" s="411" t="s">
        <v>557</v>
      </c>
    </row>
    <row r="72" spans="1:1" s="405" customFormat="1" ht="19.5" customHeight="1" x14ac:dyDescent="0.2">
      <c r="A72" s="411" t="s">
        <v>558</v>
      </c>
    </row>
    <row r="73" spans="1:1" s="405" customFormat="1" ht="48" customHeight="1" x14ac:dyDescent="0.2">
      <c r="A73" s="404" t="s">
        <v>559</v>
      </c>
    </row>
    <row r="74" spans="1:1" s="405" customFormat="1" ht="37.5" customHeight="1" x14ac:dyDescent="0.2">
      <c r="A74" s="404" t="s">
        <v>560</v>
      </c>
    </row>
    <row r="75" spans="1:1" s="405" customFormat="1" ht="15" x14ac:dyDescent="0.2">
      <c r="A75" s="413" t="s">
        <v>474</v>
      </c>
    </row>
    <row r="76" spans="1:1" s="405" customFormat="1" ht="52.5" customHeight="1" x14ac:dyDescent="0.2">
      <c r="A76" s="404" t="s">
        <v>561</v>
      </c>
    </row>
    <row r="77" spans="1:1" s="405" customFormat="1" ht="54.75" customHeight="1" x14ac:dyDescent="0.2">
      <c r="A77" s="404" t="s">
        <v>562</v>
      </c>
    </row>
    <row r="78" spans="1:1" s="405" customFormat="1" ht="16.5" customHeight="1" x14ac:dyDescent="0.2">
      <c r="A78" s="404" t="s">
        <v>563</v>
      </c>
    </row>
    <row r="79" spans="1:1" s="405" customFormat="1" ht="18" customHeight="1" x14ac:dyDescent="0.2">
      <c r="A79" s="411" t="s">
        <v>565</v>
      </c>
    </row>
    <row r="80" spans="1:1" s="405" customFormat="1" ht="19.5" customHeight="1" x14ac:dyDescent="0.2">
      <c r="A80" s="411" t="s">
        <v>564</v>
      </c>
    </row>
    <row r="81" spans="1:1" s="405" customFormat="1" ht="37.5" customHeight="1" x14ac:dyDescent="0.2">
      <c r="A81" s="404" t="s">
        <v>566</v>
      </c>
    </row>
    <row r="82" spans="1:1" s="405" customFormat="1" ht="15" x14ac:dyDescent="0.2">
      <c r="A82" s="408" t="s">
        <v>500</v>
      </c>
    </row>
    <row r="83" spans="1:1" s="405" customFormat="1" ht="21" customHeight="1" x14ac:dyDescent="0.2">
      <c r="A83" s="408" t="s">
        <v>501</v>
      </c>
    </row>
    <row r="84" spans="1:1" s="405" customFormat="1" ht="17.25" customHeight="1" x14ac:dyDescent="0.2">
      <c r="A84" s="413" t="s">
        <v>453</v>
      </c>
    </row>
    <row r="85" spans="1:1" s="405" customFormat="1" ht="78.75" customHeight="1" x14ac:dyDescent="0.2">
      <c r="A85" s="404" t="s">
        <v>502</v>
      </c>
    </row>
    <row r="86" spans="1:1" s="405" customFormat="1" ht="18" customHeight="1" x14ac:dyDescent="0.2">
      <c r="A86" s="413" t="s">
        <v>459</v>
      </c>
    </row>
    <row r="87" spans="1:1" s="405" customFormat="1" ht="66.75" customHeight="1" x14ac:dyDescent="0.2">
      <c r="A87" s="404" t="s">
        <v>503</v>
      </c>
    </row>
    <row r="88" spans="1:1" s="405" customFormat="1" ht="36" customHeight="1" x14ac:dyDescent="0.2">
      <c r="A88" s="404" t="s">
        <v>504</v>
      </c>
    </row>
    <row r="89" spans="1:1" s="405" customFormat="1" ht="63" customHeight="1" x14ac:dyDescent="0.2">
      <c r="A89" s="404" t="s">
        <v>568</v>
      </c>
    </row>
    <row r="90" spans="1:1" s="405" customFormat="1" ht="51" customHeight="1" x14ac:dyDescent="0.2">
      <c r="A90" s="404" t="s">
        <v>569</v>
      </c>
    </row>
    <row r="91" spans="1:1" s="405" customFormat="1" ht="39.75" customHeight="1" x14ac:dyDescent="0.2">
      <c r="A91" s="404" t="s">
        <v>570</v>
      </c>
    </row>
    <row r="92" spans="1:1" s="405" customFormat="1" ht="53.25" customHeight="1" x14ac:dyDescent="0.2">
      <c r="A92" s="404" t="s">
        <v>571</v>
      </c>
    </row>
    <row r="93" spans="1:1" s="405" customFormat="1" ht="28.5" customHeight="1" x14ac:dyDescent="0.2">
      <c r="A93" s="404" t="s">
        <v>572</v>
      </c>
    </row>
    <row r="94" spans="1:1" s="405" customFormat="1" ht="51.75" customHeight="1" x14ac:dyDescent="0.2">
      <c r="A94" s="404" t="s">
        <v>573</v>
      </c>
    </row>
    <row r="95" spans="1:1" s="405" customFormat="1" ht="40.5" customHeight="1" x14ac:dyDescent="0.2">
      <c r="A95" s="404" t="s">
        <v>574</v>
      </c>
    </row>
    <row r="96" spans="1:1" s="405" customFormat="1" ht="22.5" customHeight="1" x14ac:dyDescent="0.2">
      <c r="A96" s="413" t="s">
        <v>473</v>
      </c>
    </row>
    <row r="97" spans="1:1" s="405" customFormat="1" ht="91.5" customHeight="1" x14ac:dyDescent="0.2">
      <c r="A97" s="404" t="s">
        <v>575</v>
      </c>
    </row>
    <row r="98" spans="1:1" s="405" customFormat="1" ht="31.5" customHeight="1" x14ac:dyDescent="0.2">
      <c r="A98" s="412" t="s">
        <v>505</v>
      </c>
    </row>
    <row r="99" spans="1:1" s="405" customFormat="1" ht="36" customHeight="1" x14ac:dyDescent="0.2">
      <c r="A99" s="404" t="s">
        <v>576</v>
      </c>
    </row>
    <row r="100" spans="1:1" s="405" customFormat="1" ht="21.75" customHeight="1" x14ac:dyDescent="0.2">
      <c r="A100" s="404" t="s">
        <v>577</v>
      </c>
    </row>
    <row r="101" spans="1:1" s="405" customFormat="1" ht="23.25" customHeight="1" x14ac:dyDescent="0.2">
      <c r="A101" s="404" t="s">
        <v>578</v>
      </c>
    </row>
    <row r="102" spans="1:1" s="405" customFormat="1" ht="21" customHeight="1" x14ac:dyDescent="0.2">
      <c r="A102" s="404" t="s">
        <v>579</v>
      </c>
    </row>
    <row r="103" spans="1:1" s="405" customFormat="1" ht="63.75" customHeight="1" x14ac:dyDescent="0.2">
      <c r="A103" s="404" t="s">
        <v>580</v>
      </c>
    </row>
    <row r="104" spans="1:1" s="405" customFormat="1" ht="33.75" customHeight="1" x14ac:dyDescent="0.2">
      <c r="A104" s="412" t="s">
        <v>506</v>
      </c>
    </row>
    <row r="105" spans="1:1" s="405" customFormat="1" ht="36.75" customHeight="1" x14ac:dyDescent="0.2">
      <c r="A105" s="404" t="s">
        <v>581</v>
      </c>
    </row>
    <row r="106" spans="1:1" s="405" customFormat="1" ht="35.25" customHeight="1" x14ac:dyDescent="0.2">
      <c r="A106" s="404" t="s">
        <v>582</v>
      </c>
    </row>
    <row r="107" spans="1:1" s="405" customFormat="1" ht="32.25" customHeight="1" x14ac:dyDescent="0.2">
      <c r="A107" s="404" t="s">
        <v>583</v>
      </c>
    </row>
    <row r="108" spans="1:1" s="405" customFormat="1" ht="56.25" customHeight="1" x14ac:dyDescent="0.2">
      <c r="A108" s="404" t="s">
        <v>584</v>
      </c>
    </row>
    <row r="109" spans="1:1" s="405" customFormat="1" ht="24.75" customHeight="1" x14ac:dyDescent="0.2">
      <c r="A109" s="413" t="s">
        <v>474</v>
      </c>
    </row>
    <row r="110" spans="1:1" s="405" customFormat="1" ht="66" customHeight="1" x14ac:dyDescent="0.2">
      <c r="A110" s="404" t="s">
        <v>507</v>
      </c>
    </row>
    <row r="111" spans="1:1" s="405" customFormat="1" ht="65.25" customHeight="1" x14ac:dyDescent="0.2">
      <c r="A111" s="404" t="s">
        <v>508</v>
      </c>
    </row>
    <row r="112" spans="1:1" s="405" customFormat="1" ht="67.5" customHeight="1" x14ac:dyDescent="0.2">
      <c r="A112" s="404" t="s">
        <v>585</v>
      </c>
    </row>
    <row r="113" spans="1:1" s="405" customFormat="1" ht="56.25" customHeight="1" x14ac:dyDescent="0.2">
      <c r="A113" s="404" t="s">
        <v>586</v>
      </c>
    </row>
    <row r="114" spans="1:1" s="405" customFormat="1" ht="36" customHeight="1" x14ac:dyDescent="0.2">
      <c r="A114" s="404" t="s">
        <v>587</v>
      </c>
    </row>
    <row r="115" spans="1:1" s="405" customFormat="1" ht="50.25" customHeight="1" x14ac:dyDescent="0.2">
      <c r="A115" s="404" t="s">
        <v>588</v>
      </c>
    </row>
    <row r="116" spans="1:1" s="405" customFormat="1" ht="19.5" customHeight="1" x14ac:dyDescent="0.2">
      <c r="A116" s="404" t="s">
        <v>589</v>
      </c>
    </row>
    <row r="117" spans="1:1" s="405" customFormat="1" ht="35.25" customHeight="1" x14ac:dyDescent="0.2">
      <c r="A117" s="404" t="s">
        <v>590</v>
      </c>
    </row>
    <row r="118" spans="1:1" s="405" customFormat="1" ht="22.5" customHeight="1" x14ac:dyDescent="0.2">
      <c r="A118" s="413" t="s">
        <v>509</v>
      </c>
    </row>
    <row r="119" spans="1:1" s="405" customFormat="1" ht="39.75" customHeight="1" x14ac:dyDescent="0.2">
      <c r="A119" s="404" t="s">
        <v>591</v>
      </c>
    </row>
    <row r="120" spans="1:1" s="405" customFormat="1" ht="21.75" customHeight="1" x14ac:dyDescent="0.2">
      <c r="A120" s="404" t="s">
        <v>592</v>
      </c>
    </row>
    <row r="121" spans="1:1" s="405" customFormat="1" ht="20.25" customHeight="1" x14ac:dyDescent="0.2">
      <c r="A121" s="404" t="s">
        <v>593</v>
      </c>
    </row>
    <row r="122" spans="1:1" s="405" customFormat="1" ht="21.75" customHeight="1" x14ac:dyDescent="0.2">
      <c r="A122" s="404" t="s">
        <v>594</v>
      </c>
    </row>
    <row r="123" spans="1:1" s="405" customFormat="1" ht="61.5" customHeight="1" x14ac:dyDescent="0.2">
      <c r="A123" s="404" t="s">
        <v>595</v>
      </c>
    </row>
    <row r="124" spans="1:1" s="405" customFormat="1" ht="33" customHeight="1" x14ac:dyDescent="0.2">
      <c r="A124" s="412" t="s">
        <v>506</v>
      </c>
    </row>
    <row r="125" spans="1:1" s="405" customFormat="1" ht="39" customHeight="1" x14ac:dyDescent="0.2">
      <c r="A125" s="404" t="s">
        <v>596</v>
      </c>
    </row>
    <row r="126" spans="1:1" s="405" customFormat="1" ht="35.25" customHeight="1" x14ac:dyDescent="0.2">
      <c r="A126" s="404" t="s">
        <v>597</v>
      </c>
    </row>
    <row r="127" spans="1:1" s="405" customFormat="1" ht="36.75" customHeight="1" x14ac:dyDescent="0.2">
      <c r="A127" s="404" t="s">
        <v>598</v>
      </c>
    </row>
    <row r="128" spans="1:1" s="405" customFormat="1" ht="51" customHeight="1" x14ac:dyDescent="0.2">
      <c r="A128" s="404" t="s">
        <v>599</v>
      </c>
    </row>
    <row r="129" spans="1:1" s="405" customFormat="1" ht="21.75" customHeight="1" x14ac:dyDescent="0.2">
      <c r="A129" s="413" t="s">
        <v>510</v>
      </c>
    </row>
    <row r="130" spans="1:1" s="405" customFormat="1" ht="63.75" customHeight="1" x14ac:dyDescent="0.2">
      <c r="A130" s="404" t="s">
        <v>600</v>
      </c>
    </row>
    <row r="131" spans="1:1" s="405" customFormat="1" ht="53.25" customHeight="1" x14ac:dyDescent="0.2">
      <c r="A131" s="404" t="s">
        <v>601</v>
      </c>
    </row>
    <row r="132" spans="1:1" s="405" customFormat="1" ht="57.75" x14ac:dyDescent="0.2">
      <c r="A132" s="404" t="s">
        <v>602</v>
      </c>
    </row>
    <row r="133" spans="1:1" s="405" customFormat="1" ht="39.75" customHeight="1" x14ac:dyDescent="0.2">
      <c r="A133" s="404" t="s">
        <v>603</v>
      </c>
    </row>
    <row r="134" spans="1:1" s="405" customFormat="1" ht="22.5" customHeight="1" x14ac:dyDescent="0.2">
      <c r="A134" s="404" t="s">
        <v>604</v>
      </c>
    </row>
    <row r="135" spans="1:1" s="405" customFormat="1" ht="19.5" customHeight="1" x14ac:dyDescent="0.2">
      <c r="A135" s="404" t="s">
        <v>605</v>
      </c>
    </row>
    <row r="136" spans="1:1" s="405" customFormat="1" ht="36.75" customHeight="1" x14ac:dyDescent="0.2">
      <c r="A136" s="404" t="s">
        <v>606</v>
      </c>
    </row>
    <row r="137" spans="1:1" s="405" customFormat="1" ht="53.25" customHeight="1" x14ac:dyDescent="0.2">
      <c r="A137" s="404" t="s">
        <v>607</v>
      </c>
    </row>
    <row r="138" spans="1:1" s="405" customFormat="1" ht="67.5" customHeight="1" x14ac:dyDescent="0.2">
      <c r="A138" s="404" t="s">
        <v>608</v>
      </c>
    </row>
    <row r="139" spans="1:1" s="405" customFormat="1" ht="34.5" customHeight="1" x14ac:dyDescent="0.2">
      <c r="A139" s="412" t="s">
        <v>511</v>
      </c>
    </row>
    <row r="140" spans="1:1" s="405" customFormat="1" ht="41.25" customHeight="1" x14ac:dyDescent="0.2">
      <c r="A140" s="404" t="s">
        <v>609</v>
      </c>
    </row>
    <row r="141" spans="1:1" s="405" customFormat="1" ht="97.5" customHeight="1" x14ac:dyDescent="0.2">
      <c r="A141" s="404" t="s">
        <v>610</v>
      </c>
    </row>
    <row r="142" spans="1:1" s="405" customFormat="1" ht="55.5" customHeight="1" x14ac:dyDescent="0.2">
      <c r="A142" s="404" t="s">
        <v>611</v>
      </c>
    </row>
    <row r="143" spans="1:1" s="405" customFormat="1" x14ac:dyDescent="0.2">
      <c r="A143" s="411" t="s">
        <v>612</v>
      </c>
    </row>
    <row r="144" spans="1:1" s="405" customFormat="1" x14ac:dyDescent="0.2">
      <c r="A144" s="411" t="s">
        <v>613</v>
      </c>
    </row>
    <row r="145" spans="1:1" s="405" customFormat="1" ht="21" customHeight="1" x14ac:dyDescent="0.2">
      <c r="A145" s="411" t="s">
        <v>614</v>
      </c>
    </row>
    <row r="146" spans="1:1" s="405" customFormat="1" ht="21.75" customHeight="1" x14ac:dyDescent="0.2">
      <c r="A146" s="413" t="s">
        <v>292</v>
      </c>
    </row>
    <row r="147" spans="1:1" s="405" customFormat="1" ht="99.75" x14ac:dyDescent="0.2">
      <c r="A147" s="404" t="s">
        <v>512</v>
      </c>
    </row>
    <row r="306" spans="1:1" ht="15" x14ac:dyDescent="0.2">
      <c r="A306" s="410"/>
    </row>
    <row r="307" spans="1:1" ht="15" x14ac:dyDescent="0.2">
      <c r="A307" s="410"/>
    </row>
    <row r="467" spans="1:1" ht="15" x14ac:dyDescent="0.2">
      <c r="A467" s="410"/>
    </row>
  </sheetData>
  <sheetProtection password="D65B" sheet="1" objects="1" scenarios="1"/>
  <pageMargins left="0.7" right="0.7" top="0.75" bottom="0.75" header="0.3" footer="0.3"/>
  <pageSetup orientation="portrait" r:id="rId1"/>
  <headerFooter>
    <oddFooter>&amp;CPage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4:P109"/>
  <sheetViews>
    <sheetView workbookViewId="0">
      <selection activeCell="P6" sqref="P6:P12"/>
    </sheetView>
  </sheetViews>
  <sheetFormatPr defaultRowHeight="12.75" x14ac:dyDescent="0.2"/>
  <cols>
    <col min="2" max="2" width="12.42578125" bestFit="1" customWidth="1"/>
    <col min="7" max="7" width="22.28515625" style="48" customWidth="1"/>
    <col min="8" max="8" width="6.7109375" style="49" customWidth="1"/>
    <col min="9" max="9" width="11.85546875" style="49" bestFit="1" customWidth="1"/>
    <col min="10" max="12" width="9.140625" style="49"/>
  </cols>
  <sheetData>
    <row r="4" spans="1:16" x14ac:dyDescent="0.2">
      <c r="H4" s="49" t="str">
        <f>+'Self-Employed 1084 10-01 (SE)'!H21</f>
        <v>Yr.</v>
      </c>
      <c r="I4" s="49" t="str">
        <f>+'Self-Employed 1084 10-01 (SE)'!I21</f>
        <v>Starting Year</v>
      </c>
      <c r="K4" s="49" t="str">
        <f>+'Self-Employed 1084 10-01 (SE)'!K21</f>
        <v>Yr.</v>
      </c>
      <c r="L4" s="49" t="str">
        <f>+'Self-Employed 1084 10-01 (SE)'!L21</f>
        <v xml:space="preserve"> </v>
      </c>
    </row>
    <row r="5" spans="1:16" x14ac:dyDescent="0.2">
      <c r="A5" t="str">
        <f>+'Self-Employed 1084 10-01 (SE)'!A22</f>
        <v xml:space="preserve">Form 1040 - Individual Income Tax Return </v>
      </c>
    </row>
    <row r="6" spans="1:16" x14ac:dyDescent="0.2">
      <c r="A6">
        <f>+'Self-Employed 1084 10-01 (SE)'!A23</f>
        <v>1</v>
      </c>
      <c r="B6" t="str">
        <f>+'Self-Employed 1084 10-01 (SE)'!B23</f>
        <v>Total Income</v>
      </c>
      <c r="G6" s="59" t="s">
        <v>174</v>
      </c>
      <c r="H6" s="49" t="str">
        <f>+'Self-Employed 1084 10-01 (SE)'!H23</f>
        <v>(+)</v>
      </c>
      <c r="I6" s="56">
        <f>+'Self-Employed 1084 10-01 (SE)'!I23</f>
        <v>0</v>
      </c>
      <c r="J6" s="60">
        <f>IF(H6="(+)", I6, (I6*-1))</f>
        <v>0</v>
      </c>
      <c r="K6" s="49" t="str">
        <f>+'Self-Employed 1084 10-01 (SE)'!K23</f>
        <v>(+)</v>
      </c>
      <c r="L6" s="56">
        <f>+'Self-Employed 1084 10-01 (SE)'!L23</f>
        <v>0</v>
      </c>
      <c r="M6" s="60">
        <f>IF(K6="(+)", L6, (L6*-1))</f>
        <v>0</v>
      </c>
      <c r="P6" s="424" t="s">
        <v>651</v>
      </c>
    </row>
    <row r="7" spans="1:16" x14ac:dyDescent="0.2">
      <c r="A7">
        <f>+'Self-Employed 1084 10-01 (SE)'!A24</f>
        <v>2</v>
      </c>
      <c r="B7" t="str">
        <f>+'Self-Employed 1084 10-01 (SE)'!B24</f>
        <v>Wages, salaries considered elsewhere</v>
      </c>
      <c r="G7" s="48" t="s">
        <v>173</v>
      </c>
      <c r="H7" s="49" t="str">
        <f>+'Self-Employed 1084 10-01 (SE)'!H24</f>
        <v>(-)</v>
      </c>
      <c r="I7" s="56">
        <f>+'Self-Employed 1084 10-01 (SE)'!I24</f>
        <v>0</v>
      </c>
      <c r="J7" s="58">
        <f>+I7*-1</f>
        <v>0</v>
      </c>
      <c r="K7" s="49" t="str">
        <f>+'Self-Employed 1084 10-01 (SE)'!K24</f>
        <v>(-)</v>
      </c>
      <c r="L7" s="56">
        <f>+'Self-Employed 1084 10-01 (SE)'!L24</f>
        <v>0</v>
      </c>
      <c r="M7" s="58">
        <f>+L7*-1</f>
        <v>0</v>
      </c>
      <c r="P7" s="345" t="s">
        <v>644</v>
      </c>
    </row>
    <row r="8" spans="1:16" x14ac:dyDescent="0.2">
      <c r="A8">
        <f>+'Self-Employed 1084 10-01 (SE)'!A25</f>
        <v>3</v>
      </c>
      <c r="B8" t="str">
        <f>+'Self-Employed 1084 10-01 (SE)'!B25</f>
        <v>Tax-Exempt Interest Income</v>
      </c>
      <c r="G8" s="48" t="s">
        <v>110</v>
      </c>
      <c r="H8" s="49" t="str">
        <f>+'Self-Employed 1084 10-01 (SE)'!H25</f>
        <v>(+)</v>
      </c>
      <c r="I8" s="56">
        <f>+'Self-Employed 1084 10-01 (SE)'!I25</f>
        <v>0</v>
      </c>
      <c r="J8" s="57">
        <f>+I8</f>
        <v>0</v>
      </c>
      <c r="K8" s="49" t="str">
        <f>+'Self-Employed 1084 10-01 (SE)'!K25</f>
        <v>(+)</v>
      </c>
      <c r="L8" s="56">
        <f>+'Self-Employed 1084 10-01 (SE)'!L25</f>
        <v>0</v>
      </c>
      <c r="M8" s="57">
        <f>+L8</f>
        <v>0</v>
      </c>
      <c r="P8" s="345" t="s">
        <v>645</v>
      </c>
    </row>
    <row r="9" spans="1:16" x14ac:dyDescent="0.2">
      <c r="A9">
        <f>+'Self-Employed 1084 10-01 (SE)'!A26</f>
        <v>4</v>
      </c>
      <c r="B9" t="str">
        <f>+'Self-Employed 1084 10-01 (SE)'!B26</f>
        <v>State and Local Tax Refunds</v>
      </c>
      <c r="G9" s="48" t="s">
        <v>173</v>
      </c>
      <c r="H9" s="49" t="str">
        <f>+'Self-Employed 1084 10-01 (SE)'!H26</f>
        <v>(-)</v>
      </c>
      <c r="I9" s="56">
        <f>+'Self-Employed 1084 10-01 (SE)'!I26</f>
        <v>0</v>
      </c>
      <c r="J9" s="58">
        <f>+I9*-1</f>
        <v>0</v>
      </c>
      <c r="K9" s="49" t="str">
        <f>+'Self-Employed 1084 10-01 (SE)'!K26</f>
        <v>(-)</v>
      </c>
      <c r="L9" s="56">
        <f>+'Self-Employed 1084 10-01 (SE)'!L26</f>
        <v>0</v>
      </c>
      <c r="M9" s="58">
        <f>+L9*-1</f>
        <v>0</v>
      </c>
      <c r="P9" s="345" t="s">
        <v>646</v>
      </c>
    </row>
    <row r="10" spans="1:16" x14ac:dyDescent="0.2">
      <c r="A10">
        <f>+'Self-Employed 1084 10-01 (SE)'!A27</f>
        <v>5</v>
      </c>
      <c r="B10" t="str">
        <f>+'Self-Employed 1084 10-01 (SE)'!B27</f>
        <v xml:space="preserve">Nonrecurring Alimony Received </v>
      </c>
      <c r="G10" s="48" t="s">
        <v>173</v>
      </c>
      <c r="H10" s="49" t="str">
        <f>+'Self-Employed 1084 10-01 (SE)'!H27</f>
        <v>(-)</v>
      </c>
      <c r="I10" s="56">
        <f>+'Self-Employed 1084 10-01 (SE)'!I27</f>
        <v>0</v>
      </c>
      <c r="J10" s="58">
        <f>+I10*-1</f>
        <v>0</v>
      </c>
      <c r="K10" s="49" t="str">
        <f>+'Self-Employed 1084 10-01 (SE)'!K27</f>
        <v>(-)</v>
      </c>
      <c r="L10" s="56">
        <f>+'Self-Employed 1084 10-01 (SE)'!L27</f>
        <v>0</v>
      </c>
      <c r="M10" s="58">
        <f>+L10*-1</f>
        <v>0</v>
      </c>
      <c r="P10" s="345" t="s">
        <v>647</v>
      </c>
    </row>
    <row r="11" spans="1:16" x14ac:dyDescent="0.2">
      <c r="A11">
        <f>+'Self-Employed 1084 10-01 (SE)'!A28</f>
        <v>6</v>
      </c>
      <c r="B11" t="str">
        <f>+'Self-Employed 1084 10-01 (SE)'!B28</f>
        <v xml:space="preserve">Negate Schedule D (Income) Loss </v>
      </c>
      <c r="G11" s="59" t="s">
        <v>174</v>
      </c>
      <c r="H11" s="49" t="str">
        <f>+'Self-Employed 1084 10-01 (SE)'!H28</f>
        <v>(+)</v>
      </c>
      <c r="I11" s="56">
        <f>+'Self-Employed 1084 10-01 (SE)'!I28</f>
        <v>0</v>
      </c>
      <c r="J11" s="60">
        <f>IF(H11="(+)", I11, (I11*-1))</f>
        <v>0</v>
      </c>
      <c r="K11" s="49" t="str">
        <f>+'Self-Employed 1084 10-01 (SE)'!K28</f>
        <v>(+)</v>
      </c>
      <c r="L11" s="56">
        <f>+'Self-Employed 1084 10-01 (SE)'!L28</f>
        <v>0</v>
      </c>
      <c r="M11" s="60">
        <f>IF(K11="(+)", L11, (L11*-1))</f>
        <v>0</v>
      </c>
      <c r="P11" s="345" t="s">
        <v>648</v>
      </c>
    </row>
    <row r="12" spans="1:16" x14ac:dyDescent="0.2">
      <c r="A12">
        <f>+'Self-Employed 1084 10-01 (SE)'!A29</f>
        <v>7</v>
      </c>
      <c r="B12" t="str">
        <f>+'Self-Employed 1084 10-01 (SE)'!B29</f>
        <v>Pension and/or IRA Distributions</v>
      </c>
      <c r="G12" s="48" t="s">
        <v>110</v>
      </c>
      <c r="H12" s="49" t="str">
        <f>+'Self-Employed 1084 10-01 (SE)'!H29</f>
        <v>(+)</v>
      </c>
      <c r="I12" s="56">
        <f>+'Self-Employed 1084 10-01 (SE)'!I29</f>
        <v>0</v>
      </c>
      <c r="J12" s="57">
        <f>+I12</f>
        <v>0</v>
      </c>
      <c r="K12" s="49" t="str">
        <f>+'Self-Employed 1084 10-01 (SE)'!K29</f>
        <v>(+)</v>
      </c>
      <c r="L12" s="56">
        <f>+'Self-Employed 1084 10-01 (SE)'!L29</f>
        <v>0</v>
      </c>
      <c r="M12" s="57">
        <f>+L12</f>
        <v>0</v>
      </c>
      <c r="P12" s="345" t="s">
        <v>649</v>
      </c>
    </row>
    <row r="13" spans="1:16" x14ac:dyDescent="0.2">
      <c r="A13">
        <f>+'Self-Employed 1084 10-01 (SE)'!A30</f>
        <v>8</v>
      </c>
      <c r="B13" t="str">
        <f>+'Self-Employed 1084 10-01 (SE)'!B30</f>
        <v>Negate Schedule E (Income) Loss</v>
      </c>
      <c r="G13" s="59" t="s">
        <v>174</v>
      </c>
      <c r="H13" s="49" t="str">
        <f>+'Self-Employed 1084 10-01 (SE)'!H30</f>
        <v>(+)</v>
      </c>
      <c r="I13" s="56">
        <f>+'Self-Employed 1084 10-01 (SE)'!I30</f>
        <v>0</v>
      </c>
      <c r="J13" s="60">
        <f>IF(H13="(+)", I13, (I13*-1))</f>
        <v>0</v>
      </c>
      <c r="K13" s="49" t="str">
        <f>+'Self-Employed 1084 10-01 (SE)'!K30</f>
        <v>(+)</v>
      </c>
      <c r="L13" s="56">
        <f>+'Self-Employed 1084 10-01 (SE)'!L30</f>
        <v>0</v>
      </c>
      <c r="M13" s="60">
        <f>IF(K13="(+)", L13, (L13*-1))</f>
        <v>0</v>
      </c>
    </row>
    <row r="14" spans="1:16" x14ac:dyDescent="0.2">
      <c r="A14">
        <f>+'Self-Employed 1084 10-01 (SE)'!A31</f>
        <v>9</v>
      </c>
      <c r="B14" t="str">
        <f>+'Self-Employed 1084 10-01 (SE)'!B31</f>
        <v xml:space="preserve">Nonrecurring Unemployment Compensation </v>
      </c>
      <c r="G14" s="48" t="s">
        <v>173</v>
      </c>
      <c r="H14" s="49" t="str">
        <f>+'Self-Employed 1084 10-01 (SE)'!H31</f>
        <v>(-)</v>
      </c>
      <c r="I14" s="56">
        <f>+'Self-Employed 1084 10-01 (SE)'!I31</f>
        <v>0</v>
      </c>
      <c r="J14" s="58">
        <f>+I14*-1</f>
        <v>0</v>
      </c>
      <c r="K14" s="49" t="str">
        <f>+'Self-Employed 1084 10-01 (SE)'!K31</f>
        <v>(-)</v>
      </c>
      <c r="L14" s="56">
        <f>+'Self-Employed 1084 10-01 (SE)'!L31</f>
        <v>0</v>
      </c>
      <c r="M14" s="58">
        <f>+L14*-1</f>
        <v>0</v>
      </c>
    </row>
    <row r="15" spans="1:16" x14ac:dyDescent="0.2">
      <c r="A15">
        <f>+'Self-Employed 1084 10-01 (SE)'!A32</f>
        <v>10</v>
      </c>
      <c r="B15" t="str">
        <f>+'Self-Employed 1084 10-01 (SE)'!B32</f>
        <v xml:space="preserve">Social Security Benefit </v>
      </c>
      <c r="G15" s="48" t="s">
        <v>110</v>
      </c>
      <c r="H15" s="49" t="str">
        <f>+'Self-Employed 1084 10-01 (SE)'!H32</f>
        <v>(+)</v>
      </c>
      <c r="I15" s="56">
        <f>+'Self-Employed 1084 10-01 (SE)'!I32</f>
        <v>0</v>
      </c>
      <c r="J15" s="57">
        <f>+I15</f>
        <v>0</v>
      </c>
      <c r="K15" s="49" t="str">
        <f>+'Self-Employed 1084 10-01 (SE)'!K32</f>
        <v>(+)</v>
      </c>
      <c r="L15" s="56">
        <f>+'Self-Employed 1084 10-01 (SE)'!L32</f>
        <v>0</v>
      </c>
      <c r="M15" s="57">
        <f>+L15</f>
        <v>0</v>
      </c>
    </row>
    <row r="16" spans="1:16" x14ac:dyDescent="0.2">
      <c r="A16">
        <f>+'Self-Employed 1084 10-01 (SE)'!A33</f>
        <v>11</v>
      </c>
      <c r="B16" t="str">
        <f>+'Self-Employed 1084 10-01 (SE)'!B33</f>
        <v>Nonrecurring Other (Income) Loss</v>
      </c>
      <c r="G16" s="59" t="s">
        <v>174</v>
      </c>
      <c r="H16" s="49" t="str">
        <f>+'Self-Employed 1084 10-01 (SE)'!H33</f>
        <v>(+)</v>
      </c>
      <c r="I16" s="56">
        <f>+'Self-Employed 1084 10-01 (SE)'!I33</f>
        <v>0</v>
      </c>
      <c r="J16" s="60">
        <f>IF(H16="(+)", I16, (I16*-1))</f>
        <v>0</v>
      </c>
      <c r="K16" s="49" t="str">
        <f>+'Self-Employed 1084 10-01 (SE)'!K33</f>
        <v>(+)</v>
      </c>
      <c r="L16" s="56">
        <f>+'Self-Employed 1084 10-01 (SE)'!L33</f>
        <v>0</v>
      </c>
      <c r="M16" s="60">
        <f>IF(K16="(+)", L16, (L16*-1))</f>
        <v>0</v>
      </c>
    </row>
    <row r="17" spans="1:13" x14ac:dyDescent="0.2">
      <c r="A17">
        <f>+'Self-Employed 1084 10-01 (SE)'!A34</f>
        <v>12</v>
      </c>
      <c r="B17" t="str">
        <f>+'Self-Employed 1084 10-01 (SE)'!B34</f>
        <v>Other:</v>
      </c>
      <c r="G17" s="59" t="s">
        <v>174</v>
      </c>
      <c r="H17" s="49" t="str">
        <f>+'Self-Employed 1084 10-01 (SE)'!H34</f>
        <v>(+)</v>
      </c>
      <c r="I17" s="56">
        <f>+'Self-Employed 1084 10-01 (SE)'!I34</f>
        <v>0</v>
      </c>
      <c r="J17" s="60">
        <f>IF(H17="(+)", I17, (I17*-1))</f>
        <v>0</v>
      </c>
      <c r="K17" s="49" t="str">
        <f>+'Self-Employed 1084 10-01 (SE)'!K34</f>
        <v>(+)</v>
      </c>
      <c r="L17" s="56">
        <f>+'Self-Employed 1084 10-01 (SE)'!L34</f>
        <v>0</v>
      </c>
      <c r="M17" s="60">
        <f>IF(K17="(+)", L17, (L17*-1))</f>
        <v>0</v>
      </c>
    </row>
    <row r="18" spans="1:13" x14ac:dyDescent="0.2">
      <c r="I18" s="56"/>
      <c r="J18" s="56"/>
      <c r="L18" s="56"/>
      <c r="M18" s="56"/>
    </row>
    <row r="19" spans="1:13" x14ac:dyDescent="0.2">
      <c r="A19" t="str">
        <f>+'Self-Employed 1084 10-01 (SE)'!A36</f>
        <v>Form 2106 - Employee Business Expenses</v>
      </c>
      <c r="I19" s="56"/>
      <c r="J19" s="56"/>
      <c r="L19" s="56"/>
      <c r="M19" s="56"/>
    </row>
    <row r="20" spans="1:13" x14ac:dyDescent="0.2">
      <c r="A20">
        <f>+'Self-Employed 1084 10-01 (SE)'!A37</f>
        <v>13</v>
      </c>
      <c r="B20" t="str">
        <f>+'Self-Employed 1084 10-01 (SE)'!B37</f>
        <v>Total Expenses</v>
      </c>
      <c r="G20" s="48" t="s">
        <v>173</v>
      </c>
      <c r="H20" s="49" t="str">
        <f>+'Self-Employed 1084 10-01 (SE)'!H37</f>
        <v>(-)</v>
      </c>
      <c r="I20" s="56">
        <f>+'Self-Employed 1084 10-01 (SE)'!I37</f>
        <v>0</v>
      </c>
      <c r="J20" s="58">
        <f>+I20*-1</f>
        <v>0</v>
      </c>
      <c r="K20" s="49" t="str">
        <f>+'Self-Employed 1084 10-01 (SE)'!K37</f>
        <v>(-)</v>
      </c>
      <c r="L20" s="56">
        <f>+'Self-Employed 1084 10-01 (SE)'!L37</f>
        <v>0</v>
      </c>
      <c r="M20" s="58">
        <f>+L20*-1</f>
        <v>0</v>
      </c>
    </row>
    <row r="21" spans="1:13" x14ac:dyDescent="0.2">
      <c r="A21">
        <f>+'Self-Employed 1084 10-01 (SE)'!A38</f>
        <v>14</v>
      </c>
      <c r="B21" t="str">
        <f>+'Self-Employed 1084 10-01 (SE)'!B38</f>
        <v>Depreciation</v>
      </c>
      <c r="G21" s="48" t="s">
        <v>110</v>
      </c>
      <c r="H21" s="49" t="str">
        <f>+'Self-Employed 1084 10-01 (SE)'!H38</f>
        <v>(+)</v>
      </c>
      <c r="I21" s="56">
        <f>+'Self-Employed 1084 10-01 (SE)'!I38</f>
        <v>0</v>
      </c>
      <c r="J21" s="57">
        <f>+I21</f>
        <v>0</v>
      </c>
      <c r="K21" s="49" t="str">
        <f>+'Self-Employed 1084 10-01 (SE)'!K38</f>
        <v>(+)</v>
      </c>
      <c r="L21" s="56">
        <f>+'Self-Employed 1084 10-01 (SE)'!L38</f>
        <v>0</v>
      </c>
      <c r="M21" s="57">
        <f>+L21</f>
        <v>0</v>
      </c>
    </row>
    <row r="22" spans="1:13" x14ac:dyDescent="0.2">
      <c r="I22" s="56"/>
      <c r="J22" s="56"/>
      <c r="L22" s="56"/>
      <c r="M22" s="56"/>
    </row>
    <row r="23" spans="1:13" x14ac:dyDescent="0.2">
      <c r="A23" t="str">
        <f>+'Self-Employed 1084 10-01 (SE)'!A40</f>
        <v>Schedule B - Interest and Dividend Income</v>
      </c>
      <c r="I23" s="56"/>
      <c r="J23" s="56"/>
      <c r="L23" s="56"/>
      <c r="M23" s="56"/>
    </row>
    <row r="24" spans="1:13" x14ac:dyDescent="0.2">
      <c r="A24">
        <f>+'Self-Employed 1084 10-01 (SE)'!A41</f>
        <v>15</v>
      </c>
      <c r="B24" t="str">
        <f>+'Self-Employed 1084 10-01 (SE)'!B41</f>
        <v>Nonrecurring Interest Income</v>
      </c>
      <c r="G24" s="48" t="s">
        <v>173</v>
      </c>
      <c r="H24" s="49" t="str">
        <f>+'Self-Employed 1084 10-01 (SE)'!H41</f>
        <v>(-)</v>
      </c>
      <c r="I24" s="56">
        <f>+'Self-Employed 1084 10-01 (SE)'!I41</f>
        <v>0</v>
      </c>
      <c r="J24" s="58">
        <f>+I24*-1</f>
        <v>0</v>
      </c>
      <c r="K24" s="49" t="str">
        <f>+'Self-Employed 1084 10-01 (SE)'!K41</f>
        <v>(-)</v>
      </c>
      <c r="L24" s="56">
        <f>+'Self-Employed 1084 10-01 (SE)'!L41</f>
        <v>0</v>
      </c>
      <c r="M24" s="58">
        <f>+L24*-1</f>
        <v>0</v>
      </c>
    </row>
    <row r="25" spans="1:13" x14ac:dyDescent="0.2">
      <c r="A25">
        <f>+'Self-Employed 1084 10-01 (SE)'!A42</f>
        <v>16</v>
      </c>
      <c r="B25" t="str">
        <f>+'Self-Employed 1084 10-01 (SE)'!B42</f>
        <v xml:space="preserve">Nonrecurring Dividend Income </v>
      </c>
      <c r="G25" s="48" t="s">
        <v>173</v>
      </c>
      <c r="H25" s="49" t="str">
        <f>+'Self-Employed 1084 10-01 (SE)'!H42</f>
        <v>(-)</v>
      </c>
      <c r="I25" s="56">
        <f>+'Self-Employed 1084 10-01 (SE)'!I42</f>
        <v>0</v>
      </c>
      <c r="J25" s="58">
        <f>+I25*-1</f>
        <v>0</v>
      </c>
      <c r="K25" s="49" t="str">
        <f>+'Self-Employed 1084 10-01 (SE)'!K42</f>
        <v>(-)</v>
      </c>
      <c r="L25" s="56">
        <f>+'Self-Employed 1084 10-01 (SE)'!L42</f>
        <v>0</v>
      </c>
      <c r="M25" s="58">
        <f>+L25*-1</f>
        <v>0</v>
      </c>
    </row>
    <row r="26" spans="1:13" x14ac:dyDescent="0.2">
      <c r="I26" s="56"/>
      <c r="J26" s="56"/>
      <c r="L26" s="56"/>
      <c r="M26" s="56"/>
    </row>
    <row r="27" spans="1:13" x14ac:dyDescent="0.2">
      <c r="A27" t="str">
        <f>+'Self-Employed 1084 10-01 (SE)'!A44</f>
        <v>Schedule C - Profit or Loss from Business: Sole Proprietorship</v>
      </c>
      <c r="I27" s="56"/>
      <c r="J27" s="56"/>
      <c r="L27" s="56"/>
      <c r="M27" s="56"/>
    </row>
    <row r="28" spans="1:13" x14ac:dyDescent="0.2">
      <c r="A28">
        <f>+'Self-Employed 1084 10-01 (SE)'!A45</f>
        <v>17</v>
      </c>
      <c r="B28" t="str">
        <f>+'Self-Employed 1084 10-01 (SE)'!B45</f>
        <v xml:space="preserve">Nonrecurring Other (Income) Loss/Expenses </v>
      </c>
      <c r="G28" s="59" t="s">
        <v>174</v>
      </c>
      <c r="H28" s="49" t="str">
        <f>+'Self-Employed 1084 10-01 (SE)'!H45</f>
        <v>(+)</v>
      </c>
      <c r="I28" s="56">
        <f>+'Self-Employed 1084 10-01 (SE)'!I45</f>
        <v>0</v>
      </c>
      <c r="J28" s="60">
        <f>IF(H28="(+)", I28, (I28*-1))</f>
        <v>0</v>
      </c>
      <c r="K28" s="49" t="str">
        <f>+'Self-Employed 1084 10-01 (SE)'!K45</f>
        <v>(+)</v>
      </c>
      <c r="L28" s="56">
        <f>+'Self-Employed 1084 10-01 (SE)'!L45</f>
        <v>0</v>
      </c>
      <c r="M28" s="60">
        <f>IF(K28="(+)", L28, (L28*-1))</f>
        <v>0</v>
      </c>
    </row>
    <row r="29" spans="1:13" x14ac:dyDescent="0.2">
      <c r="A29">
        <f>+'Self-Employed 1084 10-01 (SE)'!A46</f>
        <v>18</v>
      </c>
      <c r="B29" t="str">
        <f>+'Self-Employed 1084 10-01 (SE)'!B46</f>
        <v xml:space="preserve">Depletion </v>
      </c>
      <c r="G29" s="48" t="s">
        <v>110</v>
      </c>
      <c r="H29" s="49" t="str">
        <f>+'Self-Employed 1084 10-01 (SE)'!H46</f>
        <v>(+)</v>
      </c>
      <c r="I29" s="56">
        <f>+'Self-Employed 1084 10-01 (SE)'!I46</f>
        <v>0</v>
      </c>
      <c r="J29" s="57">
        <f>+I29</f>
        <v>0</v>
      </c>
      <c r="K29" s="49" t="str">
        <f>+'Self-Employed 1084 10-01 (SE)'!K46</f>
        <v>(+)</v>
      </c>
      <c r="L29" s="56">
        <f>+'Self-Employed 1084 10-01 (SE)'!L46</f>
        <v>0</v>
      </c>
      <c r="M29" s="57">
        <f>+L29</f>
        <v>0</v>
      </c>
    </row>
    <row r="30" spans="1:13" x14ac:dyDescent="0.2">
      <c r="A30">
        <f>+'Self-Employed 1084 10-01 (SE)'!A47</f>
        <v>19</v>
      </c>
      <c r="B30" t="str">
        <f>+'Self-Employed 1084 10-01 (SE)'!B47</f>
        <v>Depreciation</v>
      </c>
      <c r="G30" s="48" t="s">
        <v>110</v>
      </c>
      <c r="H30" s="49" t="str">
        <f>+'Self-Employed 1084 10-01 (SE)'!H47</f>
        <v>(+)</v>
      </c>
      <c r="I30" s="56">
        <f>+'Self-Employed 1084 10-01 (SE)'!I47</f>
        <v>0</v>
      </c>
      <c r="J30" s="57">
        <f>+I30</f>
        <v>0</v>
      </c>
      <c r="K30" s="49" t="str">
        <f>+'Self-Employed 1084 10-01 (SE)'!K47</f>
        <v>(+)</v>
      </c>
      <c r="L30" s="56">
        <f>+'Self-Employed 1084 10-01 (SE)'!L47</f>
        <v>0</v>
      </c>
      <c r="M30" s="57">
        <f>+L30</f>
        <v>0</v>
      </c>
    </row>
    <row r="31" spans="1:13" x14ac:dyDescent="0.2">
      <c r="A31">
        <f>+'Self-Employed 1084 10-01 (SE)'!A48</f>
        <v>20</v>
      </c>
      <c r="B31" t="str">
        <f>+'Self-Employed 1084 10-01 (SE)'!B48</f>
        <v xml:space="preserve">Meals and Entertainment Exclusion </v>
      </c>
      <c r="G31" s="48" t="s">
        <v>173</v>
      </c>
      <c r="H31" s="49" t="str">
        <f>+'Self-Employed 1084 10-01 (SE)'!H48</f>
        <v>(-)</v>
      </c>
      <c r="I31" s="56">
        <f>+'Self-Employed 1084 10-01 (SE)'!I48</f>
        <v>0</v>
      </c>
      <c r="J31" s="58">
        <f>+I31*-1</f>
        <v>0</v>
      </c>
      <c r="K31" s="49" t="str">
        <f>+'Self-Employed 1084 10-01 (SE)'!K48</f>
        <v>(-)</v>
      </c>
      <c r="L31" s="56">
        <f>+'Self-Employed 1084 10-01 (SE)'!L48</f>
        <v>0</v>
      </c>
      <c r="M31" s="58">
        <f>+L31*-1</f>
        <v>0</v>
      </c>
    </row>
    <row r="32" spans="1:13" x14ac:dyDescent="0.2">
      <c r="A32">
        <f>+'Self-Employed 1084 10-01 (SE)'!A49</f>
        <v>21</v>
      </c>
      <c r="B32" t="str">
        <f>+'Self-Employed 1084 10-01 (SE)'!B49</f>
        <v>Business Use of Home</v>
      </c>
      <c r="G32" s="48" t="s">
        <v>110</v>
      </c>
      <c r="H32" s="49" t="str">
        <f>+'Self-Employed 1084 10-01 (SE)'!H49</f>
        <v>(+)</v>
      </c>
      <c r="I32" s="56">
        <f>+'Self-Employed 1084 10-01 (SE)'!I49</f>
        <v>0</v>
      </c>
      <c r="J32" s="57">
        <f>+I32</f>
        <v>0</v>
      </c>
      <c r="K32" s="49" t="str">
        <f>+'Self-Employed 1084 10-01 (SE)'!K49</f>
        <v>(+)</v>
      </c>
      <c r="L32" s="56">
        <f>+'Self-Employed 1084 10-01 (SE)'!L49</f>
        <v>0</v>
      </c>
      <c r="M32" s="57">
        <f>+L32</f>
        <v>0</v>
      </c>
    </row>
    <row r="33" spans="1:13" x14ac:dyDescent="0.2">
      <c r="A33">
        <f>+'Self-Employed 1084 10-01 (SE)'!A50</f>
        <v>22</v>
      </c>
      <c r="B33" t="str">
        <f>+'Self-Employed 1084 10-01 (SE)'!B50</f>
        <v>Amortization/Casualty Loss</v>
      </c>
      <c r="G33" s="48" t="s">
        <v>110</v>
      </c>
      <c r="H33" s="49" t="str">
        <f>+'Self-Employed 1084 10-01 (SE)'!H50</f>
        <v>(+)</v>
      </c>
      <c r="I33" s="56">
        <f>+'Self-Employed 1084 10-01 (SE)'!I50</f>
        <v>0</v>
      </c>
      <c r="J33" s="57">
        <f>+I33</f>
        <v>0</v>
      </c>
      <c r="K33" s="49" t="str">
        <f>+'Self-Employed 1084 10-01 (SE)'!K50</f>
        <v>(+)</v>
      </c>
      <c r="L33" s="56">
        <f>+'Self-Employed 1084 10-01 (SE)'!L50</f>
        <v>0</v>
      </c>
      <c r="M33" s="57">
        <f>+L33</f>
        <v>0</v>
      </c>
    </row>
    <row r="34" spans="1:13" x14ac:dyDescent="0.2">
      <c r="I34" s="56"/>
      <c r="J34" s="56"/>
      <c r="L34" s="56"/>
      <c r="M34" s="56"/>
    </row>
    <row r="35" spans="1:13" x14ac:dyDescent="0.2">
      <c r="A35" t="str">
        <f>+'Self-Employed 1084 10-01 (SE)'!A52</f>
        <v>Schedule D - Capital Gains and Losses</v>
      </c>
      <c r="I35" s="56"/>
      <c r="J35" s="56"/>
      <c r="L35" s="56"/>
      <c r="M35" s="56"/>
    </row>
    <row r="36" spans="1:13" x14ac:dyDescent="0.2">
      <c r="A36">
        <f>+'Self-Employed 1084 10-01 (SE)'!A53</f>
        <v>23</v>
      </c>
      <c r="B36" t="str">
        <f>+'Self-Employed 1084 10-01 (SE)'!B53</f>
        <v>Recurring Capital Gains/(Loss)</v>
      </c>
      <c r="G36" s="59" t="s">
        <v>174</v>
      </c>
      <c r="H36" s="49" t="str">
        <f>+'Self-Employed 1084 10-01 (SE)'!H53</f>
        <v>(+)</v>
      </c>
      <c r="I36" s="56">
        <f>+'Self-Employed 1084 10-01 (SE)'!I53</f>
        <v>0</v>
      </c>
      <c r="J36" s="60">
        <f>IF(H36="(+)", I36, (I36*-1))</f>
        <v>0</v>
      </c>
      <c r="K36" s="49" t="str">
        <f>+'Self-Employed 1084 10-01 (SE)'!K53</f>
        <v>(+)</v>
      </c>
      <c r="L36" s="56">
        <f>+'Self-Employed 1084 10-01 (SE)'!L53</f>
        <v>0</v>
      </c>
      <c r="M36" s="60">
        <f>IF(K36="(+)", L36, (L36*-1))</f>
        <v>0</v>
      </c>
    </row>
    <row r="37" spans="1:13" x14ac:dyDescent="0.2">
      <c r="I37" s="56"/>
      <c r="J37" s="56"/>
      <c r="L37" s="56"/>
      <c r="M37" s="56"/>
    </row>
    <row r="38" spans="1:13" x14ac:dyDescent="0.2">
      <c r="A38" t="str">
        <f>+'Self-Employed 1084 10-01 (SE)'!A55</f>
        <v>Form 4797 - Sales of Business Property</v>
      </c>
      <c r="I38" s="56"/>
      <c r="J38" s="56"/>
      <c r="L38" s="56"/>
      <c r="M38" s="56"/>
    </row>
    <row r="39" spans="1:13" x14ac:dyDescent="0.2">
      <c r="A39">
        <f>+'Self-Employed 1084 10-01 (SE)'!A56</f>
        <v>24</v>
      </c>
      <c r="B39" t="str">
        <f>+'Self-Employed 1084 10-01 (SE)'!B56</f>
        <v>Recurring Capital Gains/(Loss)</v>
      </c>
      <c r="G39" s="59" t="s">
        <v>174</v>
      </c>
      <c r="H39" s="49" t="str">
        <f>+'Self-Employed 1084 10-01 (SE)'!H56</f>
        <v>(+)</v>
      </c>
      <c r="I39" s="56">
        <f>+'Self-Employed 1084 10-01 (SE)'!I56</f>
        <v>0</v>
      </c>
      <c r="J39" s="60">
        <f>IF(H39="(+)", I39, (I39*-1))</f>
        <v>0</v>
      </c>
      <c r="K39" s="49" t="str">
        <f>+'Self-Employed 1084 10-01 (SE)'!K56</f>
        <v>(+)</v>
      </c>
      <c r="L39" s="56">
        <f>+'Self-Employed 1084 10-01 (SE)'!L56</f>
        <v>0</v>
      </c>
      <c r="M39" s="60">
        <f>IF(K39="(+)", L39, (L39*-1))</f>
        <v>0</v>
      </c>
    </row>
    <row r="40" spans="1:13" x14ac:dyDescent="0.2">
      <c r="I40" s="56"/>
      <c r="J40" s="56"/>
      <c r="L40" s="56"/>
      <c r="M40" s="56"/>
    </row>
    <row r="41" spans="1:13" x14ac:dyDescent="0.2">
      <c r="A41" t="str">
        <f>+'Self-Employed 1084 10-01 (SE)'!A58</f>
        <v>Form 6252 - Installment Sale Income</v>
      </c>
      <c r="I41" s="56"/>
      <c r="J41" s="56"/>
      <c r="L41" s="56"/>
      <c r="M41" s="56"/>
    </row>
    <row r="42" spans="1:13" x14ac:dyDescent="0.2">
      <c r="A42">
        <f>+'Self-Employed 1084 10-01 (SE)'!A59</f>
        <v>25</v>
      </c>
      <c r="B42" t="str">
        <f>+'Self-Employed 1084 10-01 (SE)'!B59</f>
        <v>Principal Payments Received</v>
      </c>
      <c r="G42" s="48" t="s">
        <v>110</v>
      </c>
      <c r="H42" s="49" t="str">
        <f>+'Self-Employed 1084 10-01 (SE)'!H59</f>
        <v>(+)</v>
      </c>
      <c r="I42" s="56">
        <f>+'Self-Employed 1084 10-01 (SE)'!I59</f>
        <v>0</v>
      </c>
      <c r="J42" s="57">
        <f>+I42</f>
        <v>0</v>
      </c>
      <c r="K42" s="49" t="str">
        <f>+'Self-Employed 1084 10-01 (SE)'!K59</f>
        <v>(+)</v>
      </c>
      <c r="L42" s="56">
        <f>+'Self-Employed 1084 10-01 (SE)'!L59</f>
        <v>0</v>
      </c>
      <c r="M42" s="57">
        <f>+L42</f>
        <v>0</v>
      </c>
    </row>
    <row r="43" spans="1:13" x14ac:dyDescent="0.2">
      <c r="I43" s="56"/>
      <c r="J43" s="56"/>
      <c r="L43" s="56"/>
      <c r="M43" s="56"/>
    </row>
    <row r="44" spans="1:13" x14ac:dyDescent="0.2">
      <c r="A44" t="str">
        <f>+'Self-Employed 1084 10-01 (SE)'!A61</f>
        <v>Schedule E - Supplemental Income and Loss</v>
      </c>
      <c r="I44" s="56"/>
      <c r="J44" s="56"/>
      <c r="L44" s="56"/>
      <c r="M44" s="56"/>
    </row>
    <row r="45" spans="1:13" x14ac:dyDescent="0.2">
      <c r="A45">
        <f>+'Self-Employed 1084 10-01 (SE)'!A62</f>
        <v>26</v>
      </c>
      <c r="B45" t="str">
        <f>+'Self-Employed 1084 10-01 (SE)'!B62</f>
        <v xml:space="preserve">Gross Rents and Royalties Received </v>
      </c>
      <c r="G45" s="48" t="s">
        <v>110</v>
      </c>
      <c r="H45" s="49" t="str">
        <f>+'Self-Employed 1084 10-01 (SE)'!H62</f>
        <v>(+)</v>
      </c>
      <c r="I45" s="56">
        <f>+'Self-Employed 1084 10-01 (SE)'!I62</f>
        <v>0</v>
      </c>
      <c r="J45" s="57">
        <f>+I45</f>
        <v>0</v>
      </c>
      <c r="K45" s="49" t="str">
        <f>+'Self-Employed 1084 10-01 (SE)'!K62</f>
        <v>(+)</v>
      </c>
      <c r="L45" s="56">
        <f>+'Self-Employed 1084 10-01 (SE)'!L62</f>
        <v>0</v>
      </c>
      <c r="M45" s="57">
        <f>+L45</f>
        <v>0</v>
      </c>
    </row>
    <row r="46" spans="1:13" x14ac:dyDescent="0.2">
      <c r="A46">
        <f>+'Self-Employed 1084 10-01 (SE)'!A63</f>
        <v>27</v>
      </c>
      <c r="B46" t="str">
        <f>+'Self-Employed 1084 10-01 (SE)'!B63</f>
        <v xml:space="preserve">Total Expenses Before Depreciation </v>
      </c>
      <c r="G46" s="48" t="s">
        <v>173</v>
      </c>
      <c r="H46" s="49" t="str">
        <f>+'Self-Employed 1084 10-01 (SE)'!H63</f>
        <v>(-)</v>
      </c>
      <c r="I46" s="56">
        <f>+'Self-Employed 1084 10-01 (SE)'!I63</f>
        <v>0</v>
      </c>
      <c r="J46" s="58">
        <f>+I46*-1</f>
        <v>0</v>
      </c>
      <c r="K46" s="49" t="str">
        <f>+'Self-Employed 1084 10-01 (SE)'!K63</f>
        <v>(-)</v>
      </c>
      <c r="L46" s="56">
        <f>+'Self-Employed 1084 10-01 (SE)'!L63</f>
        <v>0</v>
      </c>
      <c r="M46" s="58">
        <f>+L46*-1</f>
        <v>0</v>
      </c>
    </row>
    <row r="47" spans="1:13" x14ac:dyDescent="0.2">
      <c r="A47">
        <f>+'Self-Employed 1084 10-01 (SE)'!A64</f>
        <v>28</v>
      </c>
      <c r="B47" t="str">
        <f>+'Self-Employed 1084 10-01 (SE)'!B64</f>
        <v xml:space="preserve">Amortization/Casualty Loss/Non-recurring Expenses </v>
      </c>
      <c r="G47" s="48" t="s">
        <v>110</v>
      </c>
      <c r="H47" s="49" t="str">
        <f>+'Self-Employed 1084 10-01 (SE)'!H64</f>
        <v>(+)</v>
      </c>
      <c r="I47" s="56">
        <f>+'Self-Employed 1084 10-01 (SE)'!I64</f>
        <v>0</v>
      </c>
      <c r="J47" s="57">
        <f>+I47</f>
        <v>0</v>
      </c>
      <c r="K47" s="49" t="str">
        <f>+'Self-Employed 1084 10-01 (SE)'!K64</f>
        <v>(+)</v>
      </c>
      <c r="L47" s="56">
        <f>+'Self-Employed 1084 10-01 (SE)'!L64</f>
        <v>0</v>
      </c>
      <c r="M47" s="57">
        <f>+L47</f>
        <v>0</v>
      </c>
    </row>
    <row r="48" spans="1:13" x14ac:dyDescent="0.2">
      <c r="A48">
        <f>+'Self-Employed 1084 10-01 (SE)'!A65</f>
        <v>29</v>
      </c>
      <c r="B48" t="str">
        <f>+'Self-Employed 1084 10-01 (SE)'!B65</f>
        <v>Insurance, Mortgage Interest, and Taxes included in PITI payment</v>
      </c>
      <c r="G48" s="48" t="s">
        <v>110</v>
      </c>
      <c r="H48" s="49" t="str">
        <f>+'Self-Employed 1084 10-01 (SE)'!H66</f>
        <v>(+)</v>
      </c>
      <c r="I48" s="56">
        <f>+'Self-Employed 1084 10-01 (SE)'!I66</f>
        <v>0</v>
      </c>
      <c r="J48" s="57">
        <f>+I48</f>
        <v>0</v>
      </c>
      <c r="K48" s="49" t="str">
        <f>+'Self-Employed 1084 10-01 (SE)'!K66</f>
        <v>(+)</v>
      </c>
      <c r="L48" s="56">
        <f>+'Self-Employed 1084 10-01 (SE)'!L66</f>
        <v>0</v>
      </c>
      <c r="M48" s="57">
        <f>+L48</f>
        <v>0</v>
      </c>
    </row>
    <row r="49" spans="1:13" x14ac:dyDescent="0.2">
      <c r="I49" s="56"/>
      <c r="J49" s="56"/>
      <c r="L49" s="56"/>
      <c r="M49" s="56"/>
    </row>
    <row r="50" spans="1:13" x14ac:dyDescent="0.2">
      <c r="A50" t="str">
        <f>+'Self-Employed 1084 10-01 (SE)'!A68</f>
        <v>Schedule F - Profit or Loss from Farming</v>
      </c>
      <c r="I50" s="56"/>
      <c r="J50" s="56"/>
      <c r="L50" s="56"/>
      <c r="M50" s="56"/>
    </row>
    <row r="51" spans="1:13" x14ac:dyDescent="0.2">
      <c r="A51">
        <f>+'Self-Employed 1084 10-01 (SE)'!A69</f>
        <v>30</v>
      </c>
      <c r="B51" t="str">
        <f>+'Self-Employed 1084 10-01 (SE)'!B69</f>
        <v xml:space="preserve">Non-Tax Portion Ongoing Coop and CCC Payments </v>
      </c>
      <c r="G51" s="48" t="s">
        <v>110</v>
      </c>
      <c r="H51" s="49" t="str">
        <f>+'Self-Employed 1084 10-01 (SE)'!H69</f>
        <v>(+)</v>
      </c>
      <c r="I51" s="56">
        <f>+'Self-Employed 1084 10-01 (SE)'!I69</f>
        <v>0</v>
      </c>
      <c r="J51" s="57">
        <f>+I51</f>
        <v>0</v>
      </c>
      <c r="K51" s="49" t="str">
        <f>+'Self-Employed 1084 10-01 (SE)'!K69</f>
        <v>(+)</v>
      </c>
      <c r="L51" s="56">
        <f>+'Self-Employed 1084 10-01 (SE)'!L69</f>
        <v>0</v>
      </c>
      <c r="M51" s="57">
        <f>+L51</f>
        <v>0</v>
      </c>
    </row>
    <row r="52" spans="1:13" x14ac:dyDescent="0.2">
      <c r="A52">
        <f>+'Self-Employed 1084 10-01 (SE)'!A70</f>
        <v>31</v>
      </c>
      <c r="B52" t="str">
        <f>+'Self-Employed 1084 10-01 (SE)'!B70</f>
        <v xml:space="preserve">Nonrecurring Other (Income) Loss </v>
      </c>
      <c r="G52" s="59" t="s">
        <v>174</v>
      </c>
      <c r="H52" s="49" t="str">
        <f>+'Self-Employed 1084 10-01 (SE)'!H70</f>
        <v>(+)</v>
      </c>
      <c r="I52" s="56">
        <f>+'Self-Employed 1084 10-01 (SE)'!I70</f>
        <v>0</v>
      </c>
      <c r="J52" s="60">
        <f>IF(H52="(+)", I52, (I52*-1))</f>
        <v>0</v>
      </c>
      <c r="K52" s="49" t="str">
        <f>+'Self-Employed 1084 10-01 (SE)'!K70</f>
        <v>(+)</v>
      </c>
      <c r="L52" s="56">
        <f>+'Self-Employed 1084 10-01 (SE)'!L70</f>
        <v>0</v>
      </c>
      <c r="M52" s="60">
        <f>IF(K52="(+)", L52, (L52*-1))</f>
        <v>0</v>
      </c>
    </row>
    <row r="53" spans="1:13" x14ac:dyDescent="0.2">
      <c r="A53">
        <f>+'Self-Employed 1084 10-01 (SE)'!A71</f>
        <v>32</v>
      </c>
      <c r="B53" t="str">
        <f>+'Self-Employed 1084 10-01 (SE)'!B71</f>
        <v xml:space="preserve">Depreciation </v>
      </c>
      <c r="G53" s="48" t="s">
        <v>110</v>
      </c>
      <c r="H53" s="49" t="str">
        <f>+'Self-Employed 1084 10-01 (SE)'!H71</f>
        <v>(+)</v>
      </c>
      <c r="I53" s="56">
        <f>+'Self-Employed 1084 10-01 (SE)'!I71</f>
        <v>0</v>
      </c>
      <c r="J53" s="57">
        <f>+I53</f>
        <v>0</v>
      </c>
      <c r="K53" s="49" t="str">
        <f>+'Self-Employed 1084 10-01 (SE)'!K71</f>
        <v>(+)</v>
      </c>
      <c r="L53" s="56">
        <f>+'Self-Employed 1084 10-01 (SE)'!L71</f>
        <v>0</v>
      </c>
      <c r="M53" s="57">
        <f>+L53</f>
        <v>0</v>
      </c>
    </row>
    <row r="54" spans="1:13" x14ac:dyDescent="0.2">
      <c r="A54">
        <f>+'Self-Employed 1084 10-01 (SE)'!A72</f>
        <v>33</v>
      </c>
      <c r="B54" t="str">
        <f>+'Self-Employed 1084 10-01 (SE)'!B72</f>
        <v xml:space="preserve">Amortization/Casualty Loss/Depletion </v>
      </c>
      <c r="G54" s="48" t="s">
        <v>110</v>
      </c>
      <c r="H54" s="49" t="str">
        <f>+'Self-Employed 1084 10-01 (SE)'!H72</f>
        <v>(+)</v>
      </c>
      <c r="I54" s="56">
        <f>+'Self-Employed 1084 10-01 (SE)'!I72</f>
        <v>0</v>
      </c>
      <c r="J54" s="57">
        <f>+I54</f>
        <v>0</v>
      </c>
      <c r="K54" s="49" t="str">
        <f>+'Self-Employed 1084 10-01 (SE)'!K72</f>
        <v>(+)</v>
      </c>
      <c r="L54" s="56">
        <f>+'Self-Employed 1084 10-01 (SE)'!L72</f>
        <v>0</v>
      </c>
      <c r="M54" s="57">
        <f>+L54</f>
        <v>0</v>
      </c>
    </row>
    <row r="55" spans="1:13" x14ac:dyDescent="0.2">
      <c r="A55">
        <f>+'Self-Employed 1084 10-01 (SE)'!A73</f>
        <v>34</v>
      </c>
      <c r="B55" t="str">
        <f>+'Self-Employed 1084 10-01 (SE)'!B73</f>
        <v xml:space="preserve">Business Use of Home </v>
      </c>
      <c r="G55" s="48" t="s">
        <v>110</v>
      </c>
      <c r="H55" s="49" t="str">
        <f>+'Self-Employed 1084 10-01 (SE)'!H73</f>
        <v>(+)</v>
      </c>
      <c r="I55" s="56">
        <f>+'Self-Employed 1084 10-01 (SE)'!I73</f>
        <v>0</v>
      </c>
      <c r="J55" s="57">
        <f>+I55</f>
        <v>0</v>
      </c>
      <c r="K55" s="49" t="str">
        <f>+'Self-Employed 1084 10-01 (SE)'!K73</f>
        <v>(+)</v>
      </c>
      <c r="L55" s="56">
        <f>+'Self-Employed 1084 10-01 (SE)'!L73</f>
        <v>0</v>
      </c>
      <c r="M55" s="57">
        <f>+L55</f>
        <v>0</v>
      </c>
    </row>
    <row r="56" spans="1:13" x14ac:dyDescent="0.2">
      <c r="I56" s="56"/>
      <c r="J56" s="56"/>
      <c r="L56" s="56"/>
      <c r="M56" s="56"/>
    </row>
    <row r="57" spans="1:13" x14ac:dyDescent="0.2">
      <c r="A57" t="str">
        <f>+'Self-Employed 1084 10-01 (SE)'!A78</f>
        <v>Partnership Schedule K-1 (Form 1065)</v>
      </c>
      <c r="I57" s="56"/>
      <c r="J57" s="56"/>
      <c r="L57" s="56"/>
      <c r="M57" s="56"/>
    </row>
    <row r="58" spans="1:13" x14ac:dyDescent="0.2">
      <c r="A58">
        <f>+'Self-Employed 1084 10-01 (SE)'!A79</f>
        <v>35</v>
      </c>
      <c r="B58" t="str">
        <f>+'Self-Employed 1084 10-01 (SE)'!B79</f>
        <v xml:space="preserve">Ordinary Income (Loss) </v>
      </c>
      <c r="G58" s="59" t="s">
        <v>174</v>
      </c>
      <c r="H58" s="49" t="str">
        <f>+'Self-Employed 1084 10-01 (SE)'!H79</f>
        <v>(+)</v>
      </c>
      <c r="I58" s="56">
        <f>+'Self-Employed 1084 10-01 (SE)'!I79</f>
        <v>0</v>
      </c>
      <c r="J58" s="60">
        <f>IF(H58="(+)", I58, (I58*-1))</f>
        <v>0</v>
      </c>
      <c r="K58" s="49" t="str">
        <f>+'Self-Employed 1084 10-01 (SE)'!K79</f>
        <v>(+)</v>
      </c>
      <c r="L58" s="56">
        <f>+'Self-Employed 1084 10-01 (SE)'!L79</f>
        <v>0</v>
      </c>
      <c r="M58" s="60">
        <f>IF(K58="(+)", L58, (L58*-1))</f>
        <v>0</v>
      </c>
    </row>
    <row r="59" spans="1:13" x14ac:dyDescent="0.2">
      <c r="A59">
        <f>+'Self-Employed 1084 10-01 (SE)'!A80</f>
        <v>36</v>
      </c>
      <c r="B59" t="str">
        <f>+'Self-Employed 1084 10-01 (SE)'!B80</f>
        <v xml:space="preserve">Net Income (Loss) </v>
      </c>
      <c r="G59" s="59" t="s">
        <v>174</v>
      </c>
      <c r="H59" s="49" t="str">
        <f>+'Self-Employed 1084 10-01 (SE)'!H80</f>
        <v>(+)</v>
      </c>
      <c r="I59" s="56">
        <f>+'Self-Employed 1084 10-01 (SE)'!I80</f>
        <v>0</v>
      </c>
      <c r="J59" s="60">
        <f>IF(H59="(+)", I59, (I59*-1))</f>
        <v>0</v>
      </c>
      <c r="K59" s="49" t="str">
        <f>+'Self-Employed 1084 10-01 (SE)'!K80</f>
        <v>(+)</v>
      </c>
      <c r="L59" s="56">
        <f>+'Self-Employed 1084 10-01 (SE)'!L80</f>
        <v>0</v>
      </c>
      <c r="M59" s="60">
        <f>IF(K59="(+)", L59, (L59*-1))</f>
        <v>0</v>
      </c>
    </row>
    <row r="60" spans="1:13" x14ac:dyDescent="0.2">
      <c r="A60">
        <f>+'Self-Employed 1084 10-01 (SE)'!A81</f>
        <v>37</v>
      </c>
      <c r="B60" t="str">
        <f>+'Self-Employed 1084 10-01 (SE)'!B81</f>
        <v xml:space="preserve">Guaranteed Payments to Partner </v>
      </c>
      <c r="G60" s="59" t="s">
        <v>110</v>
      </c>
      <c r="H60" s="49" t="str">
        <f>+'Self-Employed 1084 10-01 (SE)'!H81</f>
        <v>(+)</v>
      </c>
      <c r="I60" s="56">
        <f>+'Self-Employed 1084 10-01 (SE)'!I81</f>
        <v>0</v>
      </c>
      <c r="J60" s="57">
        <f>+I60</f>
        <v>0</v>
      </c>
      <c r="K60" s="49" t="str">
        <f>+'Self-Employed 1084 10-01 (SE)'!K81</f>
        <v>(+)</v>
      </c>
      <c r="L60" s="56">
        <f>+'Self-Employed 1084 10-01 (SE)'!L81</f>
        <v>0</v>
      </c>
      <c r="M60" s="57">
        <f>+L60</f>
        <v>0</v>
      </c>
    </row>
    <row r="61" spans="1:13" x14ac:dyDescent="0.2">
      <c r="I61" s="56"/>
      <c r="J61" s="56"/>
      <c r="L61" s="56"/>
      <c r="M61" s="56"/>
    </row>
    <row r="62" spans="1:13" x14ac:dyDescent="0.2">
      <c r="A62" t="str">
        <f>+'Self-Employed 1084 10-01 (SE)'!A83</f>
        <v>S Corporation Schedule K-1 (Form 1120s)</v>
      </c>
      <c r="I62" s="56"/>
      <c r="J62" s="56"/>
      <c r="L62" s="56"/>
      <c r="M62" s="56"/>
    </row>
    <row r="63" spans="1:13" x14ac:dyDescent="0.2">
      <c r="A63">
        <f>+'Self-Employed 1084 10-01 (SE)'!A84</f>
        <v>38</v>
      </c>
      <c r="B63" t="str">
        <f>+'Self-Employed 1084 10-01 (SE)'!B84</f>
        <v xml:space="preserve">Ordinary Income (Loss) </v>
      </c>
      <c r="G63" s="59" t="s">
        <v>174</v>
      </c>
      <c r="H63" s="56" t="str">
        <f>+'Self-Employed 1084 10-01 (SE)'!H84</f>
        <v>(+)</v>
      </c>
      <c r="I63" s="56">
        <f>+'Self-Employed 1084 10-01 (SE)'!I84</f>
        <v>0</v>
      </c>
      <c r="J63" s="60">
        <f>IF(H63="(+)", I63, (I63*-1))</f>
        <v>0</v>
      </c>
      <c r="K63" s="49" t="str">
        <f>+'Self-Employed 1084 10-01 (SE)'!K84</f>
        <v>(+)</v>
      </c>
      <c r="L63" s="56">
        <f>+'Self-Employed 1084 10-01 (SE)'!L84</f>
        <v>0</v>
      </c>
      <c r="M63" s="60">
        <f>IF(K63="(+)", L63, (L63*-1))</f>
        <v>0</v>
      </c>
    </row>
    <row r="64" spans="1:13" x14ac:dyDescent="0.2">
      <c r="A64">
        <f>+'Self-Employed 1084 10-01 (SE)'!A85</f>
        <v>39</v>
      </c>
      <c r="B64" t="str">
        <f>+'Self-Employed 1084 10-01 (SE)'!B85</f>
        <v xml:space="preserve">Net Income (Loss) </v>
      </c>
      <c r="G64" s="59" t="s">
        <v>174</v>
      </c>
      <c r="H64" s="56" t="str">
        <f>+'Self-Employed 1084 10-01 (SE)'!H85</f>
        <v>(+)</v>
      </c>
      <c r="I64" s="56">
        <f>+'Self-Employed 1084 10-01 (SE)'!I85</f>
        <v>0</v>
      </c>
      <c r="J64" s="60">
        <f>IF(H64="(+)", I64, (I64*-1))</f>
        <v>0</v>
      </c>
      <c r="K64" s="49" t="str">
        <f>+'Self-Employed 1084 10-01 (SE)'!K85</f>
        <v>(+)</v>
      </c>
      <c r="L64" s="56">
        <f>+'Self-Employed 1084 10-01 (SE)'!L85</f>
        <v>0</v>
      </c>
      <c r="M64" s="60">
        <f>IF(K64="(+)", L64, (L64*-1))</f>
        <v>0</v>
      </c>
    </row>
    <row r="65" spans="1:13" x14ac:dyDescent="0.2">
      <c r="I65" s="56"/>
      <c r="J65" s="56"/>
      <c r="M65" s="56"/>
    </row>
    <row r="66" spans="1:13" ht="15" x14ac:dyDescent="0.25">
      <c r="G66" s="61" t="str">
        <f>+'Self-Employed 1084 10-01 (SE)'!A88</f>
        <v>1040 Total</v>
      </c>
      <c r="I66" s="56"/>
      <c r="J66" s="62">
        <f>SUM(J6:J65)</f>
        <v>0</v>
      </c>
      <c r="M66" s="62">
        <f>SUM(M6:M65)</f>
        <v>0</v>
      </c>
    </row>
    <row r="68" spans="1:13" x14ac:dyDescent="0.2">
      <c r="A68" t="str">
        <f>+'Self-Employed 1084 10-01 (SE)'!A100</f>
        <v>Partnership - Form 1065 Yr. Yr.</v>
      </c>
      <c r="E68" s="48" t="str">
        <f>+'Self-Employed 1084 10-01 (SE)'!E100</f>
        <v>% Ownership:</v>
      </c>
      <c r="F68" s="63">
        <f>+'Self-Employed 1084 10-01 (SE)'!F100</f>
        <v>0</v>
      </c>
      <c r="G68"/>
      <c r="H68" s="49" t="str">
        <f>+'Self-Employed 1084 10-01 (SE)'!H100</f>
        <v>Yr.</v>
      </c>
      <c r="I68" s="49" t="str">
        <f>+'Self-Employed 1084 10-01 (SE)'!I100</f>
        <v>Starting Year</v>
      </c>
      <c r="K68" s="49" t="str">
        <f>+'Self-Employed 1084 10-01 (SE)'!K100</f>
        <v>Yr.</v>
      </c>
      <c r="L68" s="49" t="str">
        <f>+'Self-Employed 1084 10-01 (SE)'!L100</f>
        <v xml:space="preserve"> </v>
      </c>
    </row>
    <row r="69" spans="1:13" x14ac:dyDescent="0.2">
      <c r="A69">
        <f>+'Self-Employed 1084 10-01 (SE)'!A101</f>
        <v>40</v>
      </c>
      <c r="B69" t="str">
        <f>+'Self-Employed 1084 10-01 (SE)'!B101</f>
        <v>Passthrough (Income) Loss from Other Partnerships</v>
      </c>
      <c r="G69" s="59" t="s">
        <v>174</v>
      </c>
      <c r="H69" s="49" t="str">
        <f>+'Self-Employed 1084 10-01 (SE)'!H101</f>
        <v>(+)</v>
      </c>
      <c r="I69" s="56">
        <f>+'Self-Employed 1084 10-01 (SE)'!I101</f>
        <v>0</v>
      </c>
      <c r="J69" s="60">
        <f>IF(H69="(+)", I69, (I69*-1))</f>
        <v>0</v>
      </c>
      <c r="K69" s="49" t="str">
        <f>+'Self-Employed 1084 10-01 (SE)'!K101</f>
        <v>(+)</v>
      </c>
      <c r="L69" s="56">
        <f>+'Self-Employed 1084 10-01 (SE)'!L101</f>
        <v>0</v>
      </c>
      <c r="M69" s="60">
        <f>IF(K69="(+)", L69, (L69*-1))</f>
        <v>0</v>
      </c>
    </row>
    <row r="70" spans="1:13" x14ac:dyDescent="0.2">
      <c r="A70">
        <f>+'Self-Employed 1084 10-01 (SE)'!A102</f>
        <v>41</v>
      </c>
      <c r="B70" t="str">
        <f>+'Self-Employed 1084 10-01 (SE)'!B102</f>
        <v>Nonrecurring Other (Income) Loss</v>
      </c>
      <c r="G70" s="59" t="s">
        <v>174</v>
      </c>
      <c r="H70" s="49" t="str">
        <f>+'Self-Employed 1084 10-01 (SE)'!H102</f>
        <v>(+)</v>
      </c>
      <c r="I70" s="56">
        <f>+'Self-Employed 1084 10-01 (SE)'!I102</f>
        <v>0</v>
      </c>
      <c r="J70" s="60">
        <f>IF(H70="(+)", I70, (I70*-1))</f>
        <v>0</v>
      </c>
      <c r="K70" s="49" t="str">
        <f>+'Self-Employed 1084 10-01 (SE)'!K102</f>
        <v>(+)</v>
      </c>
      <c r="L70" s="56">
        <f>+'Self-Employed 1084 10-01 (SE)'!L102</f>
        <v>0</v>
      </c>
      <c r="M70" s="60">
        <f>IF(K70="(+)", L70, (L70*-1))</f>
        <v>0</v>
      </c>
    </row>
    <row r="71" spans="1:13" x14ac:dyDescent="0.2">
      <c r="A71">
        <f>+'Self-Employed 1084 10-01 (SE)'!A103</f>
        <v>42</v>
      </c>
      <c r="B71" t="str">
        <f>+'Self-Employed 1084 10-01 (SE)'!B103</f>
        <v>Depreciation</v>
      </c>
      <c r="G71" s="59" t="s">
        <v>110</v>
      </c>
      <c r="H71" s="49" t="str">
        <f>+'Self-Employed 1084 10-01 (SE)'!H103</f>
        <v>(+)</v>
      </c>
      <c r="I71" s="56">
        <f>+'Self-Employed 1084 10-01 (SE)'!I103</f>
        <v>0</v>
      </c>
      <c r="J71" s="57">
        <f>+I71</f>
        <v>0</v>
      </c>
      <c r="K71" s="49" t="str">
        <f>+'Self-Employed 1084 10-01 (SE)'!K103</f>
        <v>(+)</v>
      </c>
      <c r="L71" s="56">
        <f>+'Self-Employed 1084 10-01 (SE)'!L103</f>
        <v>0</v>
      </c>
      <c r="M71" s="57">
        <f>+L71</f>
        <v>0</v>
      </c>
    </row>
    <row r="72" spans="1:13" x14ac:dyDescent="0.2">
      <c r="A72">
        <f>+'Self-Employed 1084 10-01 (SE)'!A104</f>
        <v>43</v>
      </c>
      <c r="B72" t="str">
        <f>+'Self-Employed 1084 10-01 (SE)'!B104</f>
        <v xml:space="preserve">Depletion </v>
      </c>
      <c r="G72" s="59" t="s">
        <v>110</v>
      </c>
      <c r="H72" s="49" t="str">
        <f>+'Self-Employed 1084 10-01 (SE)'!H104</f>
        <v>(+)</v>
      </c>
      <c r="I72" s="56">
        <f>+'Self-Employed 1084 10-01 (SE)'!I104</f>
        <v>0</v>
      </c>
      <c r="J72" s="57">
        <f>+I72</f>
        <v>0</v>
      </c>
      <c r="K72" s="49" t="str">
        <f>+'Self-Employed 1084 10-01 (SE)'!K104</f>
        <v>(+)</v>
      </c>
      <c r="L72" s="56">
        <f>+'Self-Employed 1084 10-01 (SE)'!L104</f>
        <v>0</v>
      </c>
      <c r="M72" s="57">
        <f>+L72</f>
        <v>0</v>
      </c>
    </row>
    <row r="73" spans="1:13" x14ac:dyDescent="0.2">
      <c r="A73">
        <f>+'Self-Employed 1084 10-01 (SE)'!A105</f>
        <v>44</v>
      </c>
      <c r="B73" t="str">
        <f>+'Self-Employed 1084 10-01 (SE)'!B105</f>
        <v xml:space="preserve">Amortization/Casualty Loss </v>
      </c>
      <c r="G73" s="59" t="s">
        <v>110</v>
      </c>
      <c r="H73" s="49" t="str">
        <f>+'Self-Employed 1084 10-01 (SE)'!H105</f>
        <v>(+)</v>
      </c>
      <c r="I73" s="56">
        <f>+'Self-Employed 1084 10-01 (SE)'!I105</f>
        <v>0</v>
      </c>
      <c r="J73" s="57">
        <f>+I73</f>
        <v>0</v>
      </c>
      <c r="K73" s="49" t="str">
        <f>+'Self-Employed 1084 10-01 (SE)'!K105</f>
        <v>(+)</v>
      </c>
      <c r="L73" s="56">
        <f>+'Self-Employed 1084 10-01 (SE)'!L105</f>
        <v>0</v>
      </c>
      <c r="M73" s="57">
        <f>+L73</f>
        <v>0</v>
      </c>
    </row>
    <row r="74" spans="1:13" x14ac:dyDescent="0.2">
      <c r="A74">
        <f>+'Self-Employed 1084 10-01 (SE)'!A106</f>
        <v>45</v>
      </c>
      <c r="B74" t="str">
        <f>+'Self-Employed 1084 10-01 (SE)'!B106</f>
        <v xml:space="preserve">Mortgage or Notes Payable in Less than 1 Year </v>
      </c>
      <c r="G74" s="48" t="s">
        <v>173</v>
      </c>
      <c r="H74" s="49" t="str">
        <f>+'Self-Employed 1084 10-01 (SE)'!H106</f>
        <v>(-)</v>
      </c>
      <c r="I74" s="56">
        <f>+'Self-Employed 1084 10-01 (SE)'!I106</f>
        <v>0</v>
      </c>
      <c r="J74" s="58">
        <f>+I74*-1</f>
        <v>0</v>
      </c>
      <c r="K74" s="49" t="str">
        <f>+'Self-Employed 1084 10-01 (SE)'!K106</f>
        <v>(-)</v>
      </c>
      <c r="L74" s="56">
        <f>+'Self-Employed 1084 10-01 (SE)'!L106</f>
        <v>0</v>
      </c>
      <c r="M74" s="58">
        <f>+L74*-1</f>
        <v>0</v>
      </c>
    </row>
    <row r="75" spans="1:13" x14ac:dyDescent="0.2">
      <c r="A75">
        <f>+'Self-Employed 1084 10-01 (SE)'!A107</f>
        <v>46</v>
      </c>
      <c r="B75" t="str">
        <f>+'Self-Employed 1084 10-01 (SE)'!B107</f>
        <v xml:space="preserve">Meals and Entertainment Exclusion </v>
      </c>
      <c r="G75" s="48" t="s">
        <v>173</v>
      </c>
      <c r="H75" s="49" t="str">
        <f>+'Self-Employed 1084 10-01 (SE)'!H107</f>
        <v>(-)</v>
      </c>
      <c r="I75" s="56">
        <f>+'Self-Employed 1084 10-01 (SE)'!I107</f>
        <v>0</v>
      </c>
      <c r="J75" s="58">
        <f>+I75*-1</f>
        <v>0</v>
      </c>
      <c r="K75" s="49" t="str">
        <f>+'Self-Employed 1084 10-01 (SE)'!K107</f>
        <v>(-)</v>
      </c>
      <c r="L75" s="56">
        <f>+'Self-Employed 1084 10-01 (SE)'!L107</f>
        <v>0</v>
      </c>
      <c r="M75" s="58">
        <f>+L75*-1</f>
        <v>0</v>
      </c>
    </row>
    <row r="76" spans="1:13" x14ac:dyDescent="0.2">
      <c r="A76">
        <f>+'Self-Employed 1084 10-01 (SE)'!A108</f>
        <v>47</v>
      </c>
      <c r="B76" t="str">
        <f>+'Self-Employed 1084 10-01 (SE)'!B108</f>
        <v>Subtotal</v>
      </c>
      <c r="J76" s="62">
        <f>SUM(J69:J75)</f>
        <v>0</v>
      </c>
      <c r="M76" s="62">
        <f>SUM(M69:M75)</f>
        <v>0</v>
      </c>
    </row>
    <row r="77" spans="1:13" x14ac:dyDescent="0.2">
      <c r="A77">
        <f>+'Self-Employed 1084 10-01 (SE)'!A109</f>
        <v>48</v>
      </c>
      <c r="B77" t="str">
        <f>+'Self-Employed 1084 10-01 (SE)'!B109</f>
        <v>Partnership Total (subtotal multiplied by % ownership)</v>
      </c>
      <c r="J77" s="62">
        <f>+J76*$F$68</f>
        <v>0</v>
      </c>
      <c r="M77" s="62">
        <f>+M76*$F$68</f>
        <v>0</v>
      </c>
    </row>
    <row r="78" spans="1:13" x14ac:dyDescent="0.2">
      <c r="M78" s="49"/>
    </row>
    <row r="79" spans="1:13" x14ac:dyDescent="0.2">
      <c r="A79" t="str">
        <f>+'Self-Employed 1084 10-01 (SE)'!A111</f>
        <v>S Corporation - Form 1120S</v>
      </c>
      <c r="E79" s="48" t="str">
        <f>+'Self-Employed 1084 10-01 (SE)'!E111</f>
        <v>% Ownership:</v>
      </c>
      <c r="F79" s="64">
        <f>+'Self-Employed 1084 10-01 (SE)'!F111</f>
        <v>0</v>
      </c>
      <c r="M79" s="49"/>
    </row>
    <row r="80" spans="1:13" x14ac:dyDescent="0.2">
      <c r="A80">
        <f>+'Self-Employed 1084 10-01 (SE)'!A112</f>
        <v>49</v>
      </c>
      <c r="B80" t="str">
        <f>+'Self-Employed 1084 10-01 (SE)'!B112</f>
        <v>Nonrecurring Other (Income) Loss</v>
      </c>
      <c r="G80" s="59" t="s">
        <v>174</v>
      </c>
      <c r="H80" s="49" t="str">
        <f>+'Self-Employed 1084 10-01 (SE)'!H112</f>
        <v>(+)</v>
      </c>
      <c r="I80" s="56">
        <f>+'Self-Employed 1084 10-01 (SE)'!I112</f>
        <v>0</v>
      </c>
      <c r="J80" s="60">
        <f>IF(H80="(+)", I80, (I80*-1))</f>
        <v>0</v>
      </c>
      <c r="K80" s="49" t="str">
        <f>+'Self-Employed 1084 10-01 (SE)'!K112</f>
        <v>(+)</v>
      </c>
      <c r="L80" s="56">
        <f>+'Self-Employed 1084 10-01 (SE)'!L112</f>
        <v>0</v>
      </c>
      <c r="M80" s="60">
        <f>IF(K80="(+)", L80, (L80*-1))</f>
        <v>0</v>
      </c>
    </row>
    <row r="81" spans="1:13" x14ac:dyDescent="0.2">
      <c r="A81">
        <f>+'Self-Employed 1084 10-01 (SE)'!A113</f>
        <v>50</v>
      </c>
      <c r="B81" t="str">
        <f>+'Self-Employed 1084 10-01 (SE)'!B113</f>
        <v xml:space="preserve">Depreciation </v>
      </c>
      <c r="G81" s="59" t="s">
        <v>110</v>
      </c>
      <c r="H81" s="49" t="str">
        <f>+'Self-Employed 1084 10-01 (SE)'!H113</f>
        <v>(+)</v>
      </c>
      <c r="I81" s="56">
        <f>+'Self-Employed 1084 10-01 (SE)'!I113</f>
        <v>0</v>
      </c>
      <c r="J81" s="57">
        <f>+I81</f>
        <v>0</v>
      </c>
      <c r="K81" s="49" t="str">
        <f>+'Self-Employed 1084 10-01 (SE)'!K113</f>
        <v>(+)</v>
      </c>
      <c r="L81" s="56">
        <f>+'Self-Employed 1084 10-01 (SE)'!L113</f>
        <v>0</v>
      </c>
      <c r="M81" s="57">
        <f>+L81</f>
        <v>0</v>
      </c>
    </row>
    <row r="82" spans="1:13" x14ac:dyDescent="0.2">
      <c r="A82">
        <f>+'Self-Employed 1084 10-01 (SE)'!A114</f>
        <v>51</v>
      </c>
      <c r="B82" t="str">
        <f>+'Self-Employed 1084 10-01 (SE)'!B114</f>
        <v xml:space="preserve">Depletion </v>
      </c>
      <c r="G82" s="59" t="s">
        <v>110</v>
      </c>
      <c r="H82" s="49" t="str">
        <f>+'Self-Employed 1084 10-01 (SE)'!H114</f>
        <v>(+)</v>
      </c>
      <c r="I82" s="56">
        <f>+'Self-Employed 1084 10-01 (SE)'!I114</f>
        <v>0</v>
      </c>
      <c r="J82" s="57">
        <f>+I82</f>
        <v>0</v>
      </c>
      <c r="K82" s="49" t="str">
        <f>+'Self-Employed 1084 10-01 (SE)'!K114</f>
        <v>(+)</v>
      </c>
      <c r="L82" s="56">
        <f>+'Self-Employed 1084 10-01 (SE)'!L114</f>
        <v>0</v>
      </c>
      <c r="M82" s="57">
        <f>+L82</f>
        <v>0</v>
      </c>
    </row>
    <row r="83" spans="1:13" x14ac:dyDescent="0.2">
      <c r="A83">
        <f>+'Self-Employed 1084 10-01 (SE)'!A115</f>
        <v>52</v>
      </c>
      <c r="B83" t="str">
        <f>+'Self-Employed 1084 10-01 (SE)'!B115</f>
        <v xml:space="preserve">Amortization/Casualty Loss </v>
      </c>
      <c r="G83" s="59" t="s">
        <v>110</v>
      </c>
      <c r="H83" s="49" t="str">
        <f>+'Self-Employed 1084 10-01 (SE)'!H115</f>
        <v>(+)</v>
      </c>
      <c r="I83" s="56">
        <f>+'Self-Employed 1084 10-01 (SE)'!I115</f>
        <v>0</v>
      </c>
      <c r="J83" s="57">
        <f>+I83</f>
        <v>0</v>
      </c>
      <c r="K83" s="49" t="str">
        <f>+'Self-Employed 1084 10-01 (SE)'!K115</f>
        <v>(+)</v>
      </c>
      <c r="L83" s="56">
        <f>+'Self-Employed 1084 10-01 (SE)'!L115</f>
        <v>0</v>
      </c>
      <c r="M83" s="57">
        <f>+L83</f>
        <v>0</v>
      </c>
    </row>
    <row r="84" spans="1:13" x14ac:dyDescent="0.2">
      <c r="A84">
        <f>+'Self-Employed 1084 10-01 (SE)'!A116</f>
        <v>53</v>
      </c>
      <c r="B84" t="str">
        <f>+'Self-Employed 1084 10-01 (SE)'!B116</f>
        <v xml:space="preserve">Mortgage or Notes Payable in Less than 1 Year </v>
      </c>
      <c r="G84" s="48" t="s">
        <v>173</v>
      </c>
      <c r="H84" s="49" t="str">
        <f>+'Self-Employed 1084 10-01 (SE)'!H116</f>
        <v>(-)</v>
      </c>
      <c r="I84" s="56">
        <f>+'Self-Employed 1084 10-01 (SE)'!I116</f>
        <v>0</v>
      </c>
      <c r="J84" s="58">
        <f>+I84*-1</f>
        <v>0</v>
      </c>
      <c r="K84" s="49" t="str">
        <f>+'Self-Employed 1084 10-01 (SE)'!K116</f>
        <v>(-)</v>
      </c>
      <c r="L84" s="56">
        <f>+'Self-Employed 1084 10-01 (SE)'!L116</f>
        <v>0</v>
      </c>
      <c r="M84" s="58">
        <f>+L84*-1</f>
        <v>0</v>
      </c>
    </row>
    <row r="85" spans="1:13" x14ac:dyDescent="0.2">
      <c r="A85">
        <f>+'Self-Employed 1084 10-01 (SE)'!A117</f>
        <v>54</v>
      </c>
      <c r="B85" t="str">
        <f>+'Self-Employed 1084 10-01 (SE)'!B117</f>
        <v xml:space="preserve">Meals and Entertainment Exclusion </v>
      </c>
      <c r="G85" s="48" t="s">
        <v>173</v>
      </c>
      <c r="H85" s="49" t="str">
        <f>+'Self-Employed 1084 10-01 (SE)'!H117</f>
        <v>(-)</v>
      </c>
      <c r="I85" s="56">
        <f>+'Self-Employed 1084 10-01 (SE)'!I117</f>
        <v>0</v>
      </c>
      <c r="J85" s="58">
        <f>+I85*-1</f>
        <v>0</v>
      </c>
      <c r="K85" s="49" t="str">
        <f>+'Self-Employed 1084 10-01 (SE)'!K117</f>
        <v>(-)</v>
      </c>
      <c r="L85" s="56">
        <f>+'Self-Employed 1084 10-01 (SE)'!L117</f>
        <v>0</v>
      </c>
      <c r="M85" s="58">
        <f>+L85*-1</f>
        <v>0</v>
      </c>
    </row>
    <row r="86" spans="1:13" x14ac:dyDescent="0.2">
      <c r="A86">
        <f>+'Self-Employed 1084 10-01 (SE)'!A118</f>
        <v>55</v>
      </c>
      <c r="B86" t="str">
        <f>+'Self-Employed 1084 10-01 (SE)'!B118</f>
        <v>Subtotal</v>
      </c>
      <c r="J86" s="62">
        <f>SUM(J80:J85)</f>
        <v>0</v>
      </c>
      <c r="M86" s="62">
        <f>SUM(M80:M85)</f>
        <v>0</v>
      </c>
    </row>
    <row r="87" spans="1:13" x14ac:dyDescent="0.2">
      <c r="A87">
        <f>+'Self-Employed 1084 10-01 (SE)'!A119</f>
        <v>56</v>
      </c>
      <c r="B87" t="str">
        <f>+'Self-Employed 1084 10-01 (SE)'!B119</f>
        <v>S Corporation Total (subtotal multiplied by % ownership)</v>
      </c>
      <c r="J87" s="62">
        <f>+J86*$F$79</f>
        <v>0</v>
      </c>
      <c r="M87" s="62">
        <f>+M86*$F$79</f>
        <v>0</v>
      </c>
    </row>
    <row r="88" spans="1:13" x14ac:dyDescent="0.2">
      <c r="M88" s="49"/>
    </row>
    <row r="89" spans="1:13" x14ac:dyDescent="0.2">
      <c r="A89" t="str">
        <f>+'Self-Employed 1084 10-01 (SE)'!A121</f>
        <v>Regular Corporation - Form 1120</v>
      </c>
      <c r="E89" s="48" t="str">
        <f>+'Self-Employed 1084 10-01 (SE)'!E121</f>
        <v>% Ownership:</v>
      </c>
      <c r="F89" s="64">
        <f>+'Self-Employed 1084 10-01 (SE)'!F121</f>
        <v>0</v>
      </c>
      <c r="M89" s="49"/>
    </row>
    <row r="90" spans="1:13" x14ac:dyDescent="0.2">
      <c r="A90">
        <f>+'Self-Employed 1084 10-01 (SE)'!A122</f>
        <v>57</v>
      </c>
      <c r="B90" t="str">
        <f>+'Self-Employed 1084 10-01 (SE)'!B122</f>
        <v>Taxable Income</v>
      </c>
      <c r="G90" s="59" t="s">
        <v>174</v>
      </c>
      <c r="H90" s="49" t="str">
        <f>+'Self-Employed 1084 10-01 (SE)'!H122</f>
        <v>(+)</v>
      </c>
      <c r="I90" s="56">
        <f>+'Self-Employed 1084 10-01 (SE)'!I122</f>
        <v>0</v>
      </c>
      <c r="J90" s="60">
        <f>IF(H90="(+)", I90, (I90*-1))</f>
        <v>0</v>
      </c>
      <c r="K90" s="49" t="str">
        <f>+'Self-Employed 1084 10-01 (SE)'!K122</f>
        <v>(+)</v>
      </c>
      <c r="L90" s="56">
        <f>+'Self-Employed 1084 10-01 (SE)'!L122</f>
        <v>0</v>
      </c>
      <c r="M90" s="60">
        <f>IF(K90="(+)", L90, (L90*-1))</f>
        <v>0</v>
      </c>
    </row>
    <row r="91" spans="1:13" x14ac:dyDescent="0.2">
      <c r="A91">
        <f>+'Self-Employed 1084 10-01 (SE)'!A123</f>
        <v>58</v>
      </c>
      <c r="B91" t="str">
        <f>+'Self-Employed 1084 10-01 (SE)'!B123</f>
        <v xml:space="preserve">Total Tax </v>
      </c>
      <c r="G91" s="48" t="s">
        <v>173</v>
      </c>
      <c r="H91" s="49" t="str">
        <f>+'Self-Employed 1084 10-01 (SE)'!H123</f>
        <v>(-)</v>
      </c>
      <c r="I91" s="56">
        <f>+'Self-Employed 1084 10-01 (SE)'!I123</f>
        <v>0</v>
      </c>
      <c r="J91" s="58">
        <f>+I91*-1</f>
        <v>0</v>
      </c>
      <c r="K91" s="49" t="str">
        <f>+'Self-Employed 1084 10-01 (SE)'!K123</f>
        <v>(-)</v>
      </c>
      <c r="L91" s="56">
        <f>+'Self-Employed 1084 10-01 (SE)'!L123</f>
        <v>0</v>
      </c>
      <c r="M91" s="58">
        <f>+L91*-1</f>
        <v>0</v>
      </c>
    </row>
    <row r="92" spans="1:13" x14ac:dyDescent="0.2">
      <c r="A92">
        <f>+'Self-Employed 1084 10-01 (SE)'!A124</f>
        <v>59</v>
      </c>
      <c r="B92" t="str">
        <f>+'Self-Employed 1084 10-01 (SE)'!B124</f>
        <v xml:space="preserve">Nonrecurring (Gains) Losses </v>
      </c>
      <c r="G92" s="59" t="s">
        <v>174</v>
      </c>
      <c r="H92" s="49" t="str">
        <f>+'Self-Employed 1084 10-01 (SE)'!H124</f>
        <v>(+)</v>
      </c>
      <c r="I92" s="56">
        <f>+'Self-Employed 1084 10-01 (SE)'!I124</f>
        <v>0</v>
      </c>
      <c r="J92" s="60">
        <f>IF(H92="(+)", I92, (I92*-1))</f>
        <v>0</v>
      </c>
      <c r="K92" s="49" t="str">
        <f>+'Self-Employed 1084 10-01 (SE)'!K124</f>
        <v>(+)</v>
      </c>
      <c r="L92" s="56">
        <f>+'Self-Employed 1084 10-01 (SE)'!L124</f>
        <v>0</v>
      </c>
      <c r="M92" s="60">
        <f>IF(K92="(+)", L92, (L92*-1))</f>
        <v>0</v>
      </c>
    </row>
    <row r="93" spans="1:13" x14ac:dyDescent="0.2">
      <c r="A93">
        <f>+'Self-Employed 1084 10-01 (SE)'!A125</f>
        <v>60</v>
      </c>
      <c r="B93" t="str">
        <f>+'Self-Employed 1084 10-01 (SE)'!B125</f>
        <v xml:space="preserve">Nonrecurring Other (Income) Loss </v>
      </c>
      <c r="G93" s="59" t="s">
        <v>174</v>
      </c>
      <c r="H93" s="49" t="str">
        <f>+'Self-Employed 1084 10-01 (SE)'!H125</f>
        <v>(+)</v>
      </c>
      <c r="I93" s="56">
        <f>+'Self-Employed 1084 10-01 (SE)'!I125</f>
        <v>0</v>
      </c>
      <c r="J93" s="60">
        <f>IF(H93="(+)", I93, (I93*-1))</f>
        <v>0</v>
      </c>
      <c r="K93" s="49" t="str">
        <f>+'Self-Employed 1084 10-01 (SE)'!K125</f>
        <v>(+)</v>
      </c>
      <c r="L93" s="56">
        <f>+'Self-Employed 1084 10-01 (SE)'!L125</f>
        <v>0</v>
      </c>
      <c r="M93" s="60">
        <f>IF(K93="(+)", L93, (L93*-1))</f>
        <v>0</v>
      </c>
    </row>
    <row r="94" spans="1:13" x14ac:dyDescent="0.2">
      <c r="A94">
        <f>+'Self-Employed 1084 10-01 (SE)'!A126</f>
        <v>61</v>
      </c>
      <c r="B94" t="str">
        <f>+'Self-Employed 1084 10-01 (SE)'!B126</f>
        <v xml:space="preserve">Depreciation </v>
      </c>
      <c r="G94" s="48" t="s">
        <v>110</v>
      </c>
      <c r="H94" s="49" t="str">
        <f>+'Self-Employed 1084 10-01 (SE)'!H126</f>
        <v>(+)</v>
      </c>
      <c r="I94" s="56">
        <f>+'Self-Employed 1084 10-01 (SE)'!I126</f>
        <v>0</v>
      </c>
      <c r="J94" s="57">
        <f>+I94</f>
        <v>0</v>
      </c>
      <c r="K94" s="49" t="str">
        <f>+'Self-Employed 1084 10-01 (SE)'!K126</f>
        <v>(+)</v>
      </c>
      <c r="L94" s="56">
        <f>+'Self-Employed 1084 10-01 (SE)'!L126</f>
        <v>0</v>
      </c>
      <c r="M94" s="57">
        <f>+L94</f>
        <v>0</v>
      </c>
    </row>
    <row r="95" spans="1:13" x14ac:dyDescent="0.2">
      <c r="A95">
        <f>+'Self-Employed 1084 10-01 (SE)'!A127</f>
        <v>62</v>
      </c>
      <c r="B95" t="str">
        <f>+'Self-Employed 1084 10-01 (SE)'!B127</f>
        <v xml:space="preserve">Depletion </v>
      </c>
      <c r="G95" s="48" t="s">
        <v>110</v>
      </c>
      <c r="H95" s="49" t="str">
        <f>+'Self-Employed 1084 10-01 (SE)'!H127</f>
        <v>(+)</v>
      </c>
      <c r="I95" s="56">
        <f>+'Self-Employed 1084 10-01 (SE)'!I127</f>
        <v>0</v>
      </c>
      <c r="J95" s="57">
        <f>+I95</f>
        <v>0</v>
      </c>
      <c r="K95" s="49" t="str">
        <f>+'Self-Employed 1084 10-01 (SE)'!K127</f>
        <v>(+)</v>
      </c>
      <c r="L95" s="56">
        <f>+'Self-Employed 1084 10-01 (SE)'!L127</f>
        <v>0</v>
      </c>
      <c r="M95" s="57">
        <f>+L95</f>
        <v>0</v>
      </c>
    </row>
    <row r="96" spans="1:13" x14ac:dyDescent="0.2">
      <c r="A96">
        <f>+'Self-Employed 1084 10-01 (SE)'!A128</f>
        <v>63</v>
      </c>
      <c r="B96" t="str">
        <f>+'Self-Employed 1084 10-01 (SE)'!B128</f>
        <v xml:space="preserve">Amortization/Casualty Loss </v>
      </c>
      <c r="G96" s="48" t="s">
        <v>110</v>
      </c>
      <c r="H96" s="49" t="str">
        <f>+'Self-Employed 1084 10-01 (SE)'!H128</f>
        <v>(+)</v>
      </c>
      <c r="I96" s="56">
        <f>+'Self-Employed 1084 10-01 (SE)'!I128</f>
        <v>0</v>
      </c>
      <c r="J96" s="57">
        <f>+I96</f>
        <v>0</v>
      </c>
      <c r="K96" s="49" t="str">
        <f>+'Self-Employed 1084 10-01 (SE)'!K128</f>
        <v>(+)</v>
      </c>
      <c r="L96" s="56">
        <f>+'Self-Employed 1084 10-01 (SE)'!L128</f>
        <v>0</v>
      </c>
      <c r="M96" s="57">
        <f>+L96</f>
        <v>0</v>
      </c>
    </row>
    <row r="97" spans="1:13" x14ac:dyDescent="0.2">
      <c r="A97">
        <f>+'Self-Employed 1084 10-01 (SE)'!A129</f>
        <v>64</v>
      </c>
      <c r="B97" t="str">
        <f>+'Self-Employed 1084 10-01 (SE)'!B129</f>
        <v xml:space="preserve">Net Operating Loss and Special Deductions </v>
      </c>
      <c r="G97" s="48" t="s">
        <v>110</v>
      </c>
      <c r="H97" s="49" t="str">
        <f>+'Self-Employed 1084 10-01 (SE)'!H129</f>
        <v>(+)</v>
      </c>
      <c r="I97" s="56">
        <f>+'Self-Employed 1084 10-01 (SE)'!I129</f>
        <v>0</v>
      </c>
      <c r="J97" s="57">
        <f>+I97</f>
        <v>0</v>
      </c>
      <c r="K97" s="49" t="str">
        <f>+'Self-Employed 1084 10-01 (SE)'!K129</f>
        <v>(+)</v>
      </c>
      <c r="L97" s="56">
        <f>+'Self-Employed 1084 10-01 (SE)'!L129</f>
        <v>0</v>
      </c>
      <c r="M97" s="57">
        <f>+L97</f>
        <v>0</v>
      </c>
    </row>
    <row r="98" spans="1:13" x14ac:dyDescent="0.2">
      <c r="A98">
        <f>+'Self-Employed 1084 10-01 (SE)'!A130</f>
        <v>65</v>
      </c>
      <c r="B98" t="str">
        <f>+'Self-Employed 1084 10-01 (SE)'!B130</f>
        <v xml:space="preserve">Mortgage or Notes Payable in Less than 1 Year </v>
      </c>
      <c r="G98" s="48" t="s">
        <v>173</v>
      </c>
      <c r="H98" s="49" t="str">
        <f>+'Self-Employed 1084 10-01 (SE)'!H130</f>
        <v>(-)</v>
      </c>
      <c r="I98" s="56">
        <f>+'Self-Employed 1084 10-01 (SE)'!I130</f>
        <v>0</v>
      </c>
      <c r="J98" s="58">
        <f>+I98*-1</f>
        <v>0</v>
      </c>
      <c r="K98" s="49" t="str">
        <f>+'Self-Employed 1084 10-01 (SE)'!K130</f>
        <v>(-)</v>
      </c>
      <c r="L98" s="56">
        <f>+'Self-Employed 1084 10-01 (SE)'!L130</f>
        <v>0</v>
      </c>
      <c r="M98" s="58">
        <f>+L98*-1</f>
        <v>0</v>
      </c>
    </row>
    <row r="99" spans="1:13" x14ac:dyDescent="0.2">
      <c r="A99">
        <f>+'Self-Employed 1084 10-01 (SE)'!A131</f>
        <v>66</v>
      </c>
      <c r="B99" t="str">
        <f>+'Self-Employed 1084 10-01 (SE)'!B131</f>
        <v xml:space="preserve">Meals and Entertainment Exclusion </v>
      </c>
      <c r="G99" s="48" t="s">
        <v>173</v>
      </c>
      <c r="H99" s="49" t="str">
        <f>+'Self-Employed 1084 10-01 (SE)'!H131</f>
        <v>(-)</v>
      </c>
      <c r="I99" s="56">
        <f>+'Self-Employed 1084 10-01 (SE)'!I131</f>
        <v>0</v>
      </c>
      <c r="J99" s="58">
        <f>+I99*-1</f>
        <v>0</v>
      </c>
      <c r="K99" s="49" t="str">
        <f>+'Self-Employed 1084 10-01 (SE)'!K131</f>
        <v>(-)</v>
      </c>
      <c r="L99" s="56">
        <f>+'Self-Employed 1084 10-01 (SE)'!L131</f>
        <v>0</v>
      </c>
      <c r="M99" s="58">
        <f>+L99*-1</f>
        <v>0</v>
      </c>
    </row>
    <row r="100" spans="1:13" x14ac:dyDescent="0.2">
      <c r="A100">
        <f>+'Self-Employed 1084 10-01 (SE)'!A132</f>
        <v>67</v>
      </c>
      <c r="B100" t="str">
        <f>+'Self-Employed 1084 10-01 (SE)'!B132</f>
        <v>Subtotal</v>
      </c>
      <c r="J100" s="62">
        <f>SUM(J90:J99)</f>
        <v>0</v>
      </c>
      <c r="M100" s="62">
        <f>SUM(M90:M99)</f>
        <v>0</v>
      </c>
    </row>
    <row r="101" spans="1:13" x14ac:dyDescent="0.2">
      <c r="A101">
        <f>+'Self-Employed 1084 10-01 (SE)'!A133</f>
        <v>68</v>
      </c>
      <c r="B101" t="str">
        <f>+'Self-Employed 1084 10-01 (SE)'!B133</f>
        <v>Subtotal Multiplied by Ownership Percentage</v>
      </c>
      <c r="J101" s="62">
        <f>+J100*$F$89</f>
        <v>0</v>
      </c>
      <c r="M101" s="62">
        <f>+M100*$F$89</f>
        <v>0</v>
      </c>
    </row>
    <row r="102" spans="1:13" x14ac:dyDescent="0.2">
      <c r="A102">
        <f>+'Self-Employed 1084 10-01 (SE)'!A134</f>
        <v>69</v>
      </c>
      <c r="B102" t="str">
        <f>+'Self-Employed 1084 10-01 (SE)'!B134</f>
        <v xml:space="preserve">Less: Dividends Paid to Borrower </v>
      </c>
      <c r="G102" s="48" t="s">
        <v>173</v>
      </c>
      <c r="H102" s="49" t="str">
        <f>+'Self-Employed 1084 10-01 (SE)'!H134</f>
        <v>(-)</v>
      </c>
      <c r="I102" s="56">
        <f>+'Self-Employed 1084 10-01 (SE)'!I134</f>
        <v>0</v>
      </c>
      <c r="J102" s="58">
        <f>+I102*-1</f>
        <v>0</v>
      </c>
      <c r="K102" s="49" t="str">
        <f>+'Self-Employed 1084 10-01 (SE)'!K134</f>
        <v>(-)</v>
      </c>
      <c r="L102" s="56">
        <f>+'Self-Employed 1084 10-01 (SE)'!L134</f>
        <v>0</v>
      </c>
      <c r="M102" s="58">
        <f>+L102*-1</f>
        <v>0</v>
      </c>
    </row>
    <row r="103" spans="1:13" x14ac:dyDescent="0.2">
      <c r="A103">
        <f>+'Self-Employed 1084 10-01 (SE)'!A135</f>
        <v>70</v>
      </c>
      <c r="B103" t="str">
        <f>+'Self-Employed 1084 10-01 (SE)'!B135</f>
        <v>Corporation Total</v>
      </c>
      <c r="J103" s="62">
        <f>+J101+J102</f>
        <v>0</v>
      </c>
      <c r="M103" s="62">
        <f>+M101+M102</f>
        <v>0</v>
      </c>
    </row>
    <row r="105" spans="1:13" x14ac:dyDescent="0.2">
      <c r="A105" t="str">
        <f>+'Self-Employed 1084 10-01 (SE)'!A137</f>
        <v>Totals</v>
      </c>
    </row>
    <row r="106" spans="1:13" x14ac:dyDescent="0.2">
      <c r="G106" s="48" t="str">
        <f>+'Self-Employed 1084 10-01 (SE)'!A138</f>
        <v>1040 total</v>
      </c>
      <c r="J106" s="62">
        <f>+J66</f>
        <v>0</v>
      </c>
      <c r="M106" s="62">
        <f>+M66</f>
        <v>0</v>
      </c>
    </row>
    <row r="107" spans="1:13" x14ac:dyDescent="0.2">
      <c r="G107" s="48" t="str">
        <f>+'Self-Employed 1084 10-01 (SE)'!A139</f>
        <v>Partnership, S Corporation, and Corporation totals</v>
      </c>
      <c r="J107" s="62">
        <f>+J77+J87+J103</f>
        <v>0</v>
      </c>
      <c r="M107" s="62">
        <f>+M77+M87+M103</f>
        <v>0</v>
      </c>
    </row>
    <row r="108" spans="1:13" x14ac:dyDescent="0.2">
      <c r="M108" s="49"/>
    </row>
    <row r="109" spans="1:13" x14ac:dyDescent="0.2">
      <c r="G109" s="48" t="str">
        <f>+'Self-Employed 1084 10-01 (SE)'!A142</f>
        <v>Grand Total</v>
      </c>
      <c r="J109" s="62">
        <f>+J106+J107</f>
        <v>0</v>
      </c>
      <c r="M109" s="62">
        <f>+M106+M107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H15"/>
  <sheetViews>
    <sheetView showGridLines="0" showRowColHeaders="0" workbookViewId="0">
      <selection activeCell="D4" sqref="D4"/>
    </sheetView>
  </sheetViews>
  <sheetFormatPr defaultRowHeight="12.75" x14ac:dyDescent="0.2"/>
  <cols>
    <col min="1" max="1" width="3.7109375" customWidth="1"/>
    <col min="2" max="4" width="12.7109375" customWidth="1"/>
    <col min="5" max="5" width="6.7109375" customWidth="1"/>
    <col min="6" max="8" width="12.7109375" customWidth="1"/>
  </cols>
  <sheetData>
    <row r="1" spans="2:8" ht="15.95" customHeight="1" x14ac:dyDescent="0.2"/>
    <row r="2" spans="2:8" ht="18" customHeight="1" x14ac:dyDescent="0.2">
      <c r="B2" s="1061" t="s">
        <v>20</v>
      </c>
      <c r="C2" s="1062"/>
      <c r="D2" s="1063"/>
      <c r="F2" s="1061" t="s">
        <v>21</v>
      </c>
      <c r="G2" s="1062"/>
      <c r="H2" s="1063"/>
    </row>
    <row r="3" spans="2:8" ht="15.95" customHeight="1" x14ac:dyDescent="0.2">
      <c r="B3" s="4" t="s">
        <v>22</v>
      </c>
      <c r="C3" s="4" t="s">
        <v>23</v>
      </c>
      <c r="D3" s="4" t="s">
        <v>24</v>
      </c>
      <c r="F3" s="4" t="s">
        <v>22</v>
      </c>
      <c r="G3" s="4" t="s">
        <v>23</v>
      </c>
      <c r="H3" s="4" t="s">
        <v>24</v>
      </c>
    </row>
    <row r="4" spans="2:8" ht="15.95" customHeight="1" x14ac:dyDescent="0.2">
      <c r="B4" s="5">
        <f>IF(C4="","",C4-13)</f>
        <v>44031</v>
      </c>
      <c r="C4" s="5">
        <f>IF('Income Calculation Option 1'!AK21="","",'Income Calculation Option 1'!AK21)</f>
        <v>44044</v>
      </c>
      <c r="D4" s="6"/>
      <c r="F4" s="5">
        <f>IF(G4="","",G4-6)</f>
        <v>44038</v>
      </c>
      <c r="G4" s="5">
        <f>IF('Income Calculation Option 1'!AK21="","",'Income Calculation Option 1'!AK21)</f>
        <v>44044</v>
      </c>
      <c r="H4" s="5" t="str">
        <f>IF(D4="","",D4)</f>
        <v/>
      </c>
    </row>
    <row r="5" spans="2:8" ht="15.95" customHeight="1" x14ac:dyDescent="0.2">
      <c r="B5" s="5">
        <f>IF($C$4="","",C5-13)</f>
        <v>44017</v>
      </c>
      <c r="C5" s="5">
        <f>IF($C$4="","",B4-1)</f>
        <v>44030</v>
      </c>
      <c r="D5" s="5" t="str">
        <f>IF($D$4="","",(C5+(D4-C4)))</f>
        <v/>
      </c>
      <c r="F5" s="5">
        <f>IF($G$4="","",G5-6)</f>
        <v>44031</v>
      </c>
      <c r="G5" s="5">
        <f>IF($G$4="","",F4-1)</f>
        <v>44037</v>
      </c>
      <c r="H5" s="5" t="str">
        <f>IF($H$4="","",(G5+(H4-G4)))</f>
        <v/>
      </c>
    </row>
    <row r="6" spans="2:8" ht="15.95" customHeight="1" x14ac:dyDescent="0.2">
      <c r="B6" s="5">
        <f t="shared" ref="B6:B15" si="0">IF($C$4="","",C6-13)</f>
        <v>44003</v>
      </c>
      <c r="C6" s="5">
        <f>IF($C$4="","",B5-1)</f>
        <v>44016</v>
      </c>
      <c r="D6" s="5" t="str">
        <f t="shared" ref="D6:D15" si="1">IF($D$4="","",(C6+(D5-C5)))</f>
        <v/>
      </c>
      <c r="F6" s="5">
        <f t="shared" ref="F6:F15" si="2">IF($G$4="","",G6-6)</f>
        <v>44024</v>
      </c>
      <c r="G6" s="5">
        <f t="shared" ref="G6:G15" si="3">IF($G$4="","",F5-1)</f>
        <v>44030</v>
      </c>
      <c r="H6" s="5" t="str">
        <f t="shared" ref="H6:H15" si="4">IF($H$4="","",(G6+(H5-G5)))</f>
        <v/>
      </c>
    </row>
    <row r="7" spans="2:8" ht="15.95" customHeight="1" x14ac:dyDescent="0.2">
      <c r="B7" s="5">
        <f t="shared" si="0"/>
        <v>43989</v>
      </c>
      <c r="C7" s="5">
        <f t="shared" ref="C7:C15" si="5">IF($C$4="","",B6-1)</f>
        <v>44002</v>
      </c>
      <c r="D7" s="5" t="str">
        <f t="shared" si="1"/>
        <v/>
      </c>
      <c r="F7" s="5">
        <f t="shared" si="2"/>
        <v>44017</v>
      </c>
      <c r="G7" s="5">
        <f t="shared" si="3"/>
        <v>44023</v>
      </c>
      <c r="H7" s="5" t="str">
        <f t="shared" si="4"/>
        <v/>
      </c>
    </row>
    <row r="8" spans="2:8" ht="15.95" customHeight="1" x14ac:dyDescent="0.2">
      <c r="B8" s="5">
        <f t="shared" si="0"/>
        <v>43975</v>
      </c>
      <c r="C8" s="5">
        <f t="shared" si="5"/>
        <v>43988</v>
      </c>
      <c r="D8" s="5" t="str">
        <f t="shared" si="1"/>
        <v/>
      </c>
      <c r="F8" s="5">
        <f t="shared" si="2"/>
        <v>44010</v>
      </c>
      <c r="G8" s="5">
        <f t="shared" si="3"/>
        <v>44016</v>
      </c>
      <c r="H8" s="5" t="str">
        <f t="shared" si="4"/>
        <v/>
      </c>
    </row>
    <row r="9" spans="2:8" ht="15.95" customHeight="1" x14ac:dyDescent="0.2">
      <c r="B9" s="5">
        <f t="shared" si="0"/>
        <v>43961</v>
      </c>
      <c r="C9" s="5">
        <f t="shared" si="5"/>
        <v>43974</v>
      </c>
      <c r="D9" s="5" t="str">
        <f t="shared" si="1"/>
        <v/>
      </c>
      <c r="F9" s="5">
        <f t="shared" si="2"/>
        <v>44003</v>
      </c>
      <c r="G9" s="5">
        <f t="shared" si="3"/>
        <v>44009</v>
      </c>
      <c r="H9" s="5" t="str">
        <f t="shared" si="4"/>
        <v/>
      </c>
    </row>
    <row r="10" spans="2:8" ht="15.95" customHeight="1" x14ac:dyDescent="0.2">
      <c r="B10" s="5">
        <f t="shared" si="0"/>
        <v>43947</v>
      </c>
      <c r="C10" s="5">
        <f t="shared" si="5"/>
        <v>43960</v>
      </c>
      <c r="D10" s="5" t="str">
        <f t="shared" si="1"/>
        <v/>
      </c>
      <c r="F10" s="5">
        <f t="shared" si="2"/>
        <v>43996</v>
      </c>
      <c r="G10" s="5">
        <f t="shared" si="3"/>
        <v>44002</v>
      </c>
      <c r="H10" s="5" t="str">
        <f t="shared" si="4"/>
        <v/>
      </c>
    </row>
    <row r="11" spans="2:8" ht="15.95" customHeight="1" x14ac:dyDescent="0.2">
      <c r="B11" s="5">
        <f t="shared" si="0"/>
        <v>43933</v>
      </c>
      <c r="C11" s="5">
        <f t="shared" si="5"/>
        <v>43946</v>
      </c>
      <c r="D11" s="5" t="str">
        <f t="shared" si="1"/>
        <v/>
      </c>
      <c r="F11" s="5">
        <f t="shared" si="2"/>
        <v>43989</v>
      </c>
      <c r="G11" s="5">
        <f t="shared" si="3"/>
        <v>43995</v>
      </c>
      <c r="H11" s="5" t="str">
        <f t="shared" si="4"/>
        <v/>
      </c>
    </row>
    <row r="12" spans="2:8" ht="15.95" customHeight="1" x14ac:dyDescent="0.2">
      <c r="B12" s="5">
        <f t="shared" si="0"/>
        <v>43919</v>
      </c>
      <c r="C12" s="5">
        <f t="shared" si="5"/>
        <v>43932</v>
      </c>
      <c r="D12" s="5" t="str">
        <f t="shared" si="1"/>
        <v/>
      </c>
      <c r="F12" s="5">
        <f t="shared" si="2"/>
        <v>43982</v>
      </c>
      <c r="G12" s="5">
        <f t="shared" si="3"/>
        <v>43988</v>
      </c>
      <c r="H12" s="5" t="str">
        <f t="shared" si="4"/>
        <v/>
      </c>
    </row>
    <row r="13" spans="2:8" ht="15.95" customHeight="1" x14ac:dyDescent="0.2">
      <c r="B13" s="5">
        <f t="shared" si="0"/>
        <v>43905</v>
      </c>
      <c r="C13" s="5">
        <f t="shared" si="5"/>
        <v>43918</v>
      </c>
      <c r="D13" s="5" t="str">
        <f t="shared" si="1"/>
        <v/>
      </c>
      <c r="F13" s="5">
        <f t="shared" si="2"/>
        <v>43975</v>
      </c>
      <c r="G13" s="5">
        <f t="shared" si="3"/>
        <v>43981</v>
      </c>
      <c r="H13" s="5" t="str">
        <f t="shared" si="4"/>
        <v/>
      </c>
    </row>
    <row r="14" spans="2:8" ht="15.95" customHeight="1" x14ac:dyDescent="0.2">
      <c r="B14" s="5">
        <f t="shared" si="0"/>
        <v>43891</v>
      </c>
      <c r="C14" s="5">
        <f t="shared" si="5"/>
        <v>43904</v>
      </c>
      <c r="D14" s="5" t="str">
        <f t="shared" si="1"/>
        <v/>
      </c>
      <c r="F14" s="5">
        <f t="shared" si="2"/>
        <v>43968</v>
      </c>
      <c r="G14" s="5">
        <f t="shared" si="3"/>
        <v>43974</v>
      </c>
      <c r="H14" s="5" t="str">
        <f t="shared" si="4"/>
        <v/>
      </c>
    </row>
    <row r="15" spans="2:8" ht="15.95" customHeight="1" x14ac:dyDescent="0.2">
      <c r="B15" s="5">
        <f t="shared" si="0"/>
        <v>43877</v>
      </c>
      <c r="C15" s="5">
        <f t="shared" si="5"/>
        <v>43890</v>
      </c>
      <c r="D15" s="5" t="str">
        <f t="shared" si="1"/>
        <v/>
      </c>
      <c r="F15" s="5">
        <f t="shared" si="2"/>
        <v>43961</v>
      </c>
      <c r="G15" s="5">
        <f t="shared" si="3"/>
        <v>43967</v>
      </c>
      <c r="H15" s="5" t="str">
        <f t="shared" si="4"/>
        <v/>
      </c>
    </row>
  </sheetData>
  <mergeCells count="2">
    <mergeCell ref="B2:D2"/>
    <mergeCell ref="F2:H2"/>
  </mergeCells>
  <phoneticPr fontId="14"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66FFCC"/>
  </sheetPr>
  <dimension ref="A1:A86"/>
  <sheetViews>
    <sheetView workbookViewId="0"/>
  </sheetViews>
  <sheetFormatPr defaultColWidth="9.140625" defaultRowHeight="14.25" x14ac:dyDescent="0.2"/>
  <cols>
    <col min="1" max="1" width="90.85546875" style="463" customWidth="1"/>
    <col min="2" max="16384" width="9.140625" style="459"/>
  </cols>
  <sheetData>
    <row r="1" spans="1:1" ht="15.75" x14ac:dyDescent="0.25">
      <c r="A1" s="458" t="s">
        <v>742</v>
      </c>
    </row>
    <row r="2" spans="1:1" ht="18" x14ac:dyDescent="0.25">
      <c r="A2" s="460" t="s">
        <v>1344</v>
      </c>
    </row>
    <row r="3" spans="1:1" ht="18" x14ac:dyDescent="0.25">
      <c r="A3" s="460" t="s">
        <v>1338</v>
      </c>
    </row>
    <row r="4" spans="1:1" ht="8.25" customHeight="1" x14ac:dyDescent="0.2">
      <c r="A4" s="462"/>
    </row>
    <row r="5" spans="1:1" ht="15" x14ac:dyDescent="0.25">
      <c r="A5" s="651" t="s">
        <v>1269</v>
      </c>
    </row>
    <row r="6" spans="1:1" ht="71.25" x14ac:dyDescent="0.2">
      <c r="A6" s="652" t="s">
        <v>1339</v>
      </c>
    </row>
    <row r="7" spans="1:1" ht="156.75" x14ac:dyDescent="0.2">
      <c r="A7" s="652" t="s">
        <v>1414</v>
      </c>
    </row>
    <row r="8" spans="1:1" ht="71.25" x14ac:dyDescent="0.2">
      <c r="A8" s="653" t="s">
        <v>1412</v>
      </c>
    </row>
    <row r="9" spans="1:1" ht="57" x14ac:dyDescent="0.2">
      <c r="A9" s="653" t="s">
        <v>1413</v>
      </c>
    </row>
    <row r="10" spans="1:1" ht="28.5" x14ac:dyDescent="0.2">
      <c r="A10" s="650" t="s">
        <v>1411</v>
      </c>
    </row>
    <row r="11" spans="1:1" s="654" customFormat="1" ht="24" customHeight="1" x14ac:dyDescent="0.25">
      <c r="A11" s="651" t="s">
        <v>567</v>
      </c>
    </row>
    <row r="12" spans="1:1" ht="81.75" customHeight="1" x14ac:dyDescent="0.2">
      <c r="A12" s="650" t="s">
        <v>1340</v>
      </c>
    </row>
    <row r="13" spans="1:1" ht="19.5" customHeight="1" x14ac:dyDescent="0.25">
      <c r="A13" s="651" t="s">
        <v>1270</v>
      </c>
    </row>
    <row r="14" spans="1:1" ht="54.75" customHeight="1" x14ac:dyDescent="0.2">
      <c r="A14" s="650" t="s">
        <v>1271</v>
      </c>
    </row>
    <row r="15" spans="1:1" ht="42.75" x14ac:dyDescent="0.2">
      <c r="A15" s="650" t="s">
        <v>1272</v>
      </c>
    </row>
    <row r="16" spans="1:1" ht="22.5" customHeight="1" x14ac:dyDescent="0.25">
      <c r="A16" s="651" t="s">
        <v>1273</v>
      </c>
    </row>
    <row r="17" spans="1:1" ht="21" customHeight="1" x14ac:dyDescent="0.2">
      <c r="A17" s="650" t="s">
        <v>1274</v>
      </c>
    </row>
    <row r="18" spans="1:1" ht="79.5" customHeight="1" x14ac:dyDescent="0.2">
      <c r="A18" s="650" t="s">
        <v>1275</v>
      </c>
    </row>
    <row r="19" spans="1:1" ht="41.25" customHeight="1" x14ac:dyDescent="0.2">
      <c r="A19" s="650" t="s">
        <v>1276</v>
      </c>
    </row>
    <row r="20" spans="1:1" ht="57" x14ac:dyDescent="0.2">
      <c r="A20" s="650" t="s">
        <v>1277</v>
      </c>
    </row>
    <row r="21" spans="1:1" ht="76.5" customHeight="1" x14ac:dyDescent="0.2">
      <c r="A21" s="650" t="s">
        <v>1278</v>
      </c>
    </row>
    <row r="22" spans="1:1" ht="35.25" customHeight="1" x14ac:dyDescent="0.2">
      <c r="A22" s="650" t="s">
        <v>1279</v>
      </c>
    </row>
    <row r="23" spans="1:1" ht="33.75" customHeight="1" x14ac:dyDescent="0.2">
      <c r="A23" s="650" t="s">
        <v>1280</v>
      </c>
    </row>
    <row r="24" spans="1:1" ht="21" customHeight="1" x14ac:dyDescent="0.25">
      <c r="A24" s="651" t="s">
        <v>1281</v>
      </c>
    </row>
    <row r="25" spans="1:1" ht="60" customHeight="1" x14ac:dyDescent="0.2">
      <c r="A25" s="650" t="s">
        <v>1282</v>
      </c>
    </row>
    <row r="26" spans="1:1" ht="37.5" customHeight="1" x14ac:dyDescent="0.2">
      <c r="A26" s="650" t="s">
        <v>1283</v>
      </c>
    </row>
    <row r="27" spans="1:1" ht="21.75" customHeight="1" x14ac:dyDescent="0.25">
      <c r="A27" s="651" t="s">
        <v>1284</v>
      </c>
    </row>
    <row r="28" spans="1:1" ht="48" customHeight="1" x14ac:dyDescent="0.2">
      <c r="A28" s="650" t="s">
        <v>1285</v>
      </c>
    </row>
    <row r="29" spans="1:1" ht="33" customHeight="1" x14ac:dyDescent="0.2">
      <c r="A29" s="650" t="s">
        <v>1286</v>
      </c>
    </row>
    <row r="30" spans="1:1" ht="23.25" customHeight="1" x14ac:dyDescent="0.2">
      <c r="A30" s="650" t="s">
        <v>1287</v>
      </c>
    </row>
    <row r="31" spans="1:1" ht="34.5" customHeight="1" x14ac:dyDescent="0.2">
      <c r="A31" s="650" t="s">
        <v>1288</v>
      </c>
    </row>
    <row r="32" spans="1:1" ht="34.5" customHeight="1" x14ac:dyDescent="0.2">
      <c r="A32" s="650" t="s">
        <v>1289</v>
      </c>
    </row>
    <row r="33" spans="1:1" ht="23.25" customHeight="1" x14ac:dyDescent="0.25">
      <c r="A33" s="651" t="s">
        <v>1290</v>
      </c>
    </row>
    <row r="34" spans="1:1" ht="32.25" customHeight="1" x14ac:dyDescent="0.2">
      <c r="A34" s="650" t="s">
        <v>1291</v>
      </c>
    </row>
    <row r="35" spans="1:1" ht="67.5" customHeight="1" x14ac:dyDescent="0.2">
      <c r="A35" s="650" t="s">
        <v>1292</v>
      </c>
    </row>
    <row r="36" spans="1:1" ht="78" customHeight="1" x14ac:dyDescent="0.2">
      <c r="A36" s="650" t="s">
        <v>1293</v>
      </c>
    </row>
    <row r="37" spans="1:1" ht="35.25" customHeight="1" x14ac:dyDescent="0.2">
      <c r="A37" s="650" t="s">
        <v>1294</v>
      </c>
    </row>
    <row r="38" spans="1:1" ht="51" customHeight="1" x14ac:dyDescent="0.2">
      <c r="A38" s="650" t="s">
        <v>1295</v>
      </c>
    </row>
    <row r="39" spans="1:1" ht="37.5" customHeight="1" x14ac:dyDescent="0.2">
      <c r="A39" s="650" t="s">
        <v>1341</v>
      </c>
    </row>
    <row r="40" spans="1:1" ht="21" customHeight="1" x14ac:dyDescent="0.25">
      <c r="A40" s="651" t="s">
        <v>1236</v>
      </c>
    </row>
    <row r="41" spans="1:1" ht="20.25" customHeight="1" x14ac:dyDescent="0.25">
      <c r="A41" s="651" t="s">
        <v>1296</v>
      </c>
    </row>
    <row r="42" spans="1:1" ht="19.5" customHeight="1" x14ac:dyDescent="0.25">
      <c r="A42" s="651" t="s">
        <v>1297</v>
      </c>
    </row>
    <row r="43" spans="1:1" ht="34.5" customHeight="1" x14ac:dyDescent="0.2">
      <c r="A43" s="650" t="s">
        <v>1298</v>
      </c>
    </row>
    <row r="44" spans="1:1" ht="50.25" customHeight="1" x14ac:dyDescent="0.2">
      <c r="A44" s="650" t="s">
        <v>1299</v>
      </c>
    </row>
    <row r="45" spans="1:1" ht="32.25" customHeight="1" x14ac:dyDescent="0.2">
      <c r="A45" s="650" t="s">
        <v>1300</v>
      </c>
    </row>
    <row r="46" spans="1:1" ht="21" customHeight="1" x14ac:dyDescent="0.25">
      <c r="A46" s="651" t="s">
        <v>1301</v>
      </c>
    </row>
    <row r="47" spans="1:1" ht="35.25" customHeight="1" x14ac:dyDescent="0.2">
      <c r="A47" s="650" t="s">
        <v>1302</v>
      </c>
    </row>
    <row r="48" spans="1:1" ht="123.75" customHeight="1" x14ac:dyDescent="0.2">
      <c r="A48" s="650" t="s">
        <v>1303</v>
      </c>
    </row>
    <row r="49" spans="1:1" ht="80.25" customHeight="1" x14ac:dyDescent="0.2">
      <c r="A49" s="650" t="s">
        <v>1304</v>
      </c>
    </row>
    <row r="50" spans="1:1" ht="41.25" customHeight="1" x14ac:dyDescent="0.2">
      <c r="A50" s="650" t="s">
        <v>1305</v>
      </c>
    </row>
    <row r="51" spans="1:1" ht="36.75" customHeight="1" x14ac:dyDescent="0.2">
      <c r="A51" s="650" t="s">
        <v>1306</v>
      </c>
    </row>
    <row r="52" spans="1:1" ht="52.5" customHeight="1" x14ac:dyDescent="0.2">
      <c r="A52" s="650" t="s">
        <v>1307</v>
      </c>
    </row>
    <row r="53" spans="1:1" ht="78.75" customHeight="1" x14ac:dyDescent="0.2">
      <c r="A53" s="650" t="s">
        <v>1308</v>
      </c>
    </row>
    <row r="54" spans="1:1" ht="93" customHeight="1" x14ac:dyDescent="0.2">
      <c r="A54" s="650" t="s">
        <v>1309</v>
      </c>
    </row>
    <row r="55" spans="1:1" ht="20.25" customHeight="1" x14ac:dyDescent="0.2">
      <c r="A55" s="650" t="s">
        <v>1310</v>
      </c>
    </row>
    <row r="56" spans="1:1" ht="63" customHeight="1" x14ac:dyDescent="0.2">
      <c r="A56" s="650" t="s">
        <v>1311</v>
      </c>
    </row>
    <row r="57" spans="1:1" ht="24.75" customHeight="1" x14ac:dyDescent="0.25">
      <c r="A57" s="651" t="s">
        <v>1312</v>
      </c>
    </row>
    <row r="58" spans="1:1" ht="23.25" customHeight="1" x14ac:dyDescent="0.25">
      <c r="A58" s="651" t="s">
        <v>1342</v>
      </c>
    </row>
    <row r="59" spans="1:1" ht="37.5" customHeight="1" x14ac:dyDescent="0.2">
      <c r="A59" s="650" t="s">
        <v>1313</v>
      </c>
    </row>
    <row r="60" spans="1:1" ht="51.75" customHeight="1" x14ac:dyDescent="0.2">
      <c r="A60" s="650" t="s">
        <v>1314</v>
      </c>
    </row>
    <row r="61" spans="1:1" ht="21" customHeight="1" x14ac:dyDescent="0.25">
      <c r="A61" s="651" t="s">
        <v>1315</v>
      </c>
    </row>
    <row r="62" spans="1:1" ht="35.25" customHeight="1" x14ac:dyDescent="0.2">
      <c r="A62" s="650" t="s">
        <v>1302</v>
      </c>
    </row>
    <row r="63" spans="1:1" ht="82.5" customHeight="1" x14ac:dyDescent="0.2">
      <c r="A63" s="650" t="s">
        <v>1316</v>
      </c>
    </row>
    <row r="64" spans="1:1" ht="37.5" customHeight="1" x14ac:dyDescent="0.2">
      <c r="A64" s="650" t="s">
        <v>1317</v>
      </c>
    </row>
    <row r="65" spans="1:1" ht="33.75" customHeight="1" x14ac:dyDescent="0.2">
      <c r="A65" s="650" t="s">
        <v>1318</v>
      </c>
    </row>
    <row r="66" spans="1:1" ht="55.5" customHeight="1" x14ac:dyDescent="0.2">
      <c r="A66" s="650" t="s">
        <v>1319</v>
      </c>
    </row>
    <row r="67" spans="1:1" ht="78.75" customHeight="1" x14ac:dyDescent="0.2">
      <c r="A67" s="650" t="s">
        <v>1320</v>
      </c>
    </row>
    <row r="68" spans="1:1" ht="96.75" customHeight="1" x14ac:dyDescent="0.2">
      <c r="A68" s="650" t="s">
        <v>1321</v>
      </c>
    </row>
    <row r="69" spans="1:1" ht="22.5" customHeight="1" x14ac:dyDescent="0.2">
      <c r="A69" s="650" t="s">
        <v>1322</v>
      </c>
    </row>
    <row r="70" spans="1:1" ht="53.25" customHeight="1" x14ac:dyDescent="0.2">
      <c r="A70" s="650" t="s">
        <v>1323</v>
      </c>
    </row>
    <row r="71" spans="1:1" ht="18.75" customHeight="1" x14ac:dyDescent="0.25">
      <c r="A71" s="651" t="s">
        <v>1324</v>
      </c>
    </row>
    <row r="72" spans="1:1" ht="18" customHeight="1" x14ac:dyDescent="0.25">
      <c r="A72" s="651" t="s">
        <v>1325</v>
      </c>
    </row>
    <row r="73" spans="1:1" ht="34.5" customHeight="1" x14ac:dyDescent="0.2">
      <c r="A73" s="650" t="s">
        <v>1302</v>
      </c>
    </row>
    <row r="74" spans="1:1" ht="35.25" customHeight="1" x14ac:dyDescent="0.2">
      <c r="A74" s="650" t="s">
        <v>1326</v>
      </c>
    </row>
    <row r="75" spans="1:1" ht="34.5" customHeight="1" x14ac:dyDescent="0.2">
      <c r="A75" s="650" t="s">
        <v>1327</v>
      </c>
    </row>
    <row r="76" spans="1:1" ht="48" customHeight="1" x14ac:dyDescent="0.2">
      <c r="A76" s="650" t="s">
        <v>1328</v>
      </c>
    </row>
    <row r="77" spans="1:1" ht="80.25" customHeight="1" x14ac:dyDescent="0.2">
      <c r="A77" s="650" t="s">
        <v>1343</v>
      </c>
    </row>
    <row r="78" spans="1:1" ht="36" customHeight="1" x14ac:dyDescent="0.2">
      <c r="A78" s="650" t="s">
        <v>1329</v>
      </c>
    </row>
    <row r="79" spans="1:1" ht="34.5" customHeight="1" x14ac:dyDescent="0.2">
      <c r="A79" s="650" t="s">
        <v>1330</v>
      </c>
    </row>
    <row r="80" spans="1:1" ht="46.5" customHeight="1" x14ac:dyDescent="0.2">
      <c r="A80" s="650" t="s">
        <v>1331</v>
      </c>
    </row>
    <row r="81" spans="1:1" ht="36" customHeight="1" x14ac:dyDescent="0.2">
      <c r="A81" s="650" t="s">
        <v>1332</v>
      </c>
    </row>
    <row r="82" spans="1:1" ht="76.5" customHeight="1" x14ac:dyDescent="0.2">
      <c r="A82" s="650" t="s">
        <v>1333</v>
      </c>
    </row>
    <row r="83" spans="1:1" ht="94.5" customHeight="1" x14ac:dyDescent="0.2">
      <c r="A83" s="650" t="s">
        <v>1334</v>
      </c>
    </row>
    <row r="84" spans="1:1" x14ac:dyDescent="0.2">
      <c r="A84" s="650" t="s">
        <v>1335</v>
      </c>
    </row>
    <row r="85" spans="1:1" ht="71.25" x14ac:dyDescent="0.2">
      <c r="A85" s="650" t="s">
        <v>1336</v>
      </c>
    </row>
    <row r="86" spans="1:1" ht="61.5" customHeight="1" x14ac:dyDescent="0.2">
      <c r="A86" s="650" t="s">
        <v>1337</v>
      </c>
    </row>
  </sheetData>
  <sheetProtection password="D65B" sheet="1" objects="1" scenarios="1"/>
  <pageMargins left="0.7" right="0.7" top="0.75" bottom="0.75" header="0.3" footer="0.3"/>
  <pageSetup orientation="portrait" r:id="rId1"/>
  <headerFooter>
    <oddFooter>&amp;CPage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66FFCC"/>
  </sheetPr>
  <dimension ref="A1:A483"/>
  <sheetViews>
    <sheetView workbookViewId="0">
      <selection activeCell="B1" sqref="B1"/>
    </sheetView>
  </sheetViews>
  <sheetFormatPr defaultColWidth="9.140625" defaultRowHeight="14.25" x14ac:dyDescent="0.2"/>
  <cols>
    <col min="1" max="1" width="82.85546875" style="463" bestFit="1" customWidth="1"/>
    <col min="2" max="16384" width="9.140625" style="459"/>
  </cols>
  <sheetData>
    <row r="1" spans="1:1" ht="15.75" x14ac:dyDescent="0.25">
      <c r="A1" s="458" t="s">
        <v>742</v>
      </c>
    </row>
    <row r="2" spans="1:1" ht="18" x14ac:dyDescent="0.25">
      <c r="A2" s="460" t="s">
        <v>743</v>
      </c>
    </row>
    <row r="3" spans="1:1" ht="15" x14ac:dyDescent="0.25">
      <c r="A3" s="461" t="s">
        <v>744</v>
      </c>
    </row>
    <row r="4" spans="1:1" ht="8.25" customHeight="1" x14ac:dyDescent="0.2">
      <c r="A4" s="462"/>
    </row>
    <row r="5" spans="1:1" x14ac:dyDescent="0.2">
      <c r="A5" s="463" t="s">
        <v>745</v>
      </c>
    </row>
    <row r="6" spans="1:1" x14ac:dyDescent="0.2">
      <c r="A6" s="463" t="s">
        <v>746</v>
      </c>
    </row>
    <row r="8" spans="1:1" x14ac:dyDescent="0.2">
      <c r="A8" s="463" t="s">
        <v>747</v>
      </c>
    </row>
    <row r="9" spans="1:1" x14ac:dyDescent="0.2">
      <c r="A9" s="463" t="s">
        <v>748</v>
      </c>
    </row>
    <row r="10" spans="1:1" x14ac:dyDescent="0.2">
      <c r="A10" s="463" t="s">
        <v>749</v>
      </c>
    </row>
    <row r="11" spans="1:1" x14ac:dyDescent="0.2">
      <c r="A11" s="463" t="s">
        <v>750</v>
      </c>
    </row>
    <row r="12" spans="1:1" x14ac:dyDescent="0.2">
      <c r="A12" s="463" t="s">
        <v>751</v>
      </c>
    </row>
    <row r="13" spans="1:1" x14ac:dyDescent="0.2">
      <c r="A13" s="463" t="s">
        <v>752</v>
      </c>
    </row>
    <row r="14" spans="1:1" x14ac:dyDescent="0.2">
      <c r="A14" s="463" t="s">
        <v>753</v>
      </c>
    </row>
    <row r="16" spans="1:1" x14ac:dyDescent="0.2">
      <c r="A16" s="463" t="s">
        <v>754</v>
      </c>
    </row>
    <row r="17" spans="1:1" x14ac:dyDescent="0.2">
      <c r="A17" s="463" t="s">
        <v>755</v>
      </c>
    </row>
    <row r="18" spans="1:1" x14ac:dyDescent="0.2">
      <c r="A18" s="463" t="s">
        <v>756</v>
      </c>
    </row>
    <row r="19" spans="1:1" x14ac:dyDescent="0.2">
      <c r="A19" s="463" t="s">
        <v>757</v>
      </c>
    </row>
    <row r="20" spans="1:1" x14ac:dyDescent="0.2">
      <c r="A20" s="463" t="s">
        <v>758</v>
      </c>
    </row>
    <row r="21" spans="1:1" x14ac:dyDescent="0.2">
      <c r="A21" s="463" t="s">
        <v>759</v>
      </c>
    </row>
    <row r="23" spans="1:1" x14ac:dyDescent="0.2">
      <c r="A23" s="463" t="s">
        <v>760</v>
      </c>
    </row>
    <row r="24" spans="1:1" x14ac:dyDescent="0.2">
      <c r="A24" s="463" t="s">
        <v>761</v>
      </c>
    </row>
    <row r="25" spans="1:1" x14ac:dyDescent="0.2">
      <c r="A25" s="463" t="s">
        <v>762</v>
      </c>
    </row>
    <row r="26" spans="1:1" x14ac:dyDescent="0.2">
      <c r="A26" s="463" t="s">
        <v>763</v>
      </c>
    </row>
    <row r="28" spans="1:1" x14ac:dyDescent="0.2">
      <c r="A28" s="463" t="s">
        <v>764</v>
      </c>
    </row>
    <row r="29" spans="1:1" x14ac:dyDescent="0.2">
      <c r="A29" s="463" t="s">
        <v>765</v>
      </c>
    </row>
    <row r="31" spans="1:1" x14ac:dyDescent="0.2">
      <c r="A31" s="463" t="s">
        <v>766</v>
      </c>
    </row>
    <row r="32" spans="1:1" x14ac:dyDescent="0.2">
      <c r="A32" s="463" t="s">
        <v>767</v>
      </c>
    </row>
    <row r="33" spans="1:1" x14ac:dyDescent="0.2">
      <c r="A33" s="463" t="s">
        <v>768</v>
      </c>
    </row>
    <row r="34" spans="1:1" x14ac:dyDescent="0.2">
      <c r="A34" s="463" t="s">
        <v>769</v>
      </c>
    </row>
    <row r="35" spans="1:1" x14ac:dyDescent="0.2">
      <c r="A35" s="463" t="s">
        <v>770</v>
      </c>
    </row>
    <row r="36" spans="1:1" x14ac:dyDescent="0.2">
      <c r="A36" s="463" t="s">
        <v>771</v>
      </c>
    </row>
    <row r="38" spans="1:1" x14ac:dyDescent="0.2">
      <c r="A38" s="463" t="s">
        <v>772</v>
      </c>
    </row>
    <row r="39" spans="1:1" x14ac:dyDescent="0.2">
      <c r="A39" s="463" t="s">
        <v>773</v>
      </c>
    </row>
    <row r="40" spans="1:1" x14ac:dyDescent="0.2">
      <c r="A40" s="463" t="s">
        <v>774</v>
      </c>
    </row>
    <row r="42" spans="1:1" x14ac:dyDescent="0.2">
      <c r="A42" s="463" t="s">
        <v>775</v>
      </c>
    </row>
    <row r="43" spans="1:1" x14ac:dyDescent="0.2">
      <c r="A43" s="463" t="s">
        <v>776</v>
      </c>
    </row>
    <row r="44" spans="1:1" x14ac:dyDescent="0.2">
      <c r="A44" s="463" t="s">
        <v>777</v>
      </c>
    </row>
    <row r="45" spans="1:1" x14ac:dyDescent="0.2">
      <c r="A45" s="463" t="s">
        <v>778</v>
      </c>
    </row>
    <row r="46" spans="1:1" x14ac:dyDescent="0.2">
      <c r="A46" s="463" t="s">
        <v>779</v>
      </c>
    </row>
    <row r="47" spans="1:1" x14ac:dyDescent="0.2">
      <c r="A47" s="463" t="s">
        <v>780</v>
      </c>
    </row>
    <row r="49" spans="1:1" x14ac:dyDescent="0.2">
      <c r="A49" s="463" t="s">
        <v>781</v>
      </c>
    </row>
    <row r="50" spans="1:1" x14ac:dyDescent="0.2">
      <c r="A50" s="463" t="s">
        <v>782</v>
      </c>
    </row>
    <row r="51" spans="1:1" x14ac:dyDescent="0.2">
      <c r="A51" s="463" t="s">
        <v>783</v>
      </c>
    </row>
    <row r="52" spans="1:1" x14ac:dyDescent="0.2">
      <c r="A52" s="463" t="s">
        <v>784</v>
      </c>
    </row>
    <row r="53" spans="1:1" x14ac:dyDescent="0.2">
      <c r="A53" s="463" t="s">
        <v>785</v>
      </c>
    </row>
    <row r="54" spans="1:1" x14ac:dyDescent="0.2">
      <c r="A54" s="463" t="s">
        <v>786</v>
      </c>
    </row>
    <row r="56" spans="1:1" x14ac:dyDescent="0.2">
      <c r="A56" s="463" t="s">
        <v>787</v>
      </c>
    </row>
    <row r="57" spans="1:1" x14ac:dyDescent="0.2">
      <c r="A57" s="463" t="s">
        <v>788</v>
      </c>
    </row>
    <row r="58" spans="1:1" x14ac:dyDescent="0.2">
      <c r="A58" s="463" t="s">
        <v>789</v>
      </c>
    </row>
    <row r="59" spans="1:1" x14ac:dyDescent="0.2">
      <c r="A59" s="463" t="s">
        <v>790</v>
      </c>
    </row>
    <row r="60" spans="1:1" x14ac:dyDescent="0.2">
      <c r="A60" s="463" t="s">
        <v>791</v>
      </c>
    </row>
    <row r="62" spans="1:1" x14ac:dyDescent="0.2">
      <c r="A62" s="463" t="s">
        <v>792</v>
      </c>
    </row>
    <row r="63" spans="1:1" x14ac:dyDescent="0.2">
      <c r="A63" s="463" t="s">
        <v>793</v>
      </c>
    </row>
    <row r="64" spans="1:1" x14ac:dyDescent="0.2">
      <c r="A64" s="463" t="s">
        <v>794</v>
      </c>
    </row>
    <row r="65" spans="1:1" x14ac:dyDescent="0.2">
      <c r="A65" s="463" t="s">
        <v>795</v>
      </c>
    </row>
    <row r="66" spans="1:1" x14ac:dyDescent="0.2">
      <c r="A66" s="463" t="s">
        <v>796</v>
      </c>
    </row>
    <row r="68" spans="1:1" x14ac:dyDescent="0.2">
      <c r="A68" s="463" t="s">
        <v>797</v>
      </c>
    </row>
    <row r="69" spans="1:1" x14ac:dyDescent="0.2">
      <c r="A69" s="463" t="s">
        <v>798</v>
      </c>
    </row>
    <row r="70" spans="1:1" x14ac:dyDescent="0.2">
      <c r="A70" s="463" t="s">
        <v>799</v>
      </c>
    </row>
    <row r="71" spans="1:1" x14ac:dyDescent="0.2">
      <c r="A71" s="463" t="s">
        <v>800</v>
      </c>
    </row>
    <row r="73" spans="1:1" x14ac:dyDescent="0.2">
      <c r="A73" s="463" t="s">
        <v>801</v>
      </c>
    </row>
    <row r="74" spans="1:1" x14ac:dyDescent="0.2">
      <c r="A74" s="463" t="s">
        <v>802</v>
      </c>
    </row>
    <row r="75" spans="1:1" x14ac:dyDescent="0.2">
      <c r="A75" s="463" t="s">
        <v>803</v>
      </c>
    </row>
    <row r="76" spans="1:1" x14ac:dyDescent="0.2">
      <c r="A76" s="463" t="s">
        <v>804</v>
      </c>
    </row>
    <row r="77" spans="1:1" x14ac:dyDescent="0.2">
      <c r="A77" s="463" t="s">
        <v>805</v>
      </c>
    </row>
    <row r="78" spans="1:1" x14ac:dyDescent="0.2">
      <c r="A78" s="463" t="s">
        <v>806</v>
      </c>
    </row>
    <row r="79" spans="1:1" x14ac:dyDescent="0.2">
      <c r="A79" s="463" t="s">
        <v>807</v>
      </c>
    </row>
    <row r="80" spans="1:1" x14ac:dyDescent="0.2">
      <c r="A80" s="463" t="s">
        <v>808</v>
      </c>
    </row>
    <row r="82" spans="1:1" x14ac:dyDescent="0.2">
      <c r="A82" s="463" t="s">
        <v>809</v>
      </c>
    </row>
    <row r="83" spans="1:1" x14ac:dyDescent="0.2">
      <c r="A83" s="463" t="s">
        <v>810</v>
      </c>
    </row>
    <row r="84" spans="1:1" x14ac:dyDescent="0.2">
      <c r="A84" s="463" t="s">
        <v>811</v>
      </c>
    </row>
    <row r="85" spans="1:1" x14ac:dyDescent="0.2">
      <c r="A85" s="463" t="s">
        <v>812</v>
      </c>
    </row>
    <row r="87" spans="1:1" x14ac:dyDescent="0.2">
      <c r="A87" s="463" t="s">
        <v>813</v>
      </c>
    </row>
    <row r="88" spans="1:1" x14ac:dyDescent="0.2">
      <c r="A88" s="463" t="s">
        <v>814</v>
      </c>
    </row>
    <row r="89" spans="1:1" x14ac:dyDescent="0.2">
      <c r="A89" s="463" t="s">
        <v>815</v>
      </c>
    </row>
    <row r="90" spans="1:1" x14ac:dyDescent="0.2">
      <c r="A90" s="463" t="s">
        <v>816</v>
      </c>
    </row>
    <row r="91" spans="1:1" x14ac:dyDescent="0.2">
      <c r="A91" s="463" t="s">
        <v>817</v>
      </c>
    </row>
    <row r="92" spans="1:1" x14ac:dyDescent="0.2">
      <c r="A92" s="463" t="s">
        <v>818</v>
      </c>
    </row>
    <row r="93" spans="1:1" x14ac:dyDescent="0.2">
      <c r="A93" s="463" t="s">
        <v>819</v>
      </c>
    </row>
    <row r="95" spans="1:1" x14ac:dyDescent="0.2">
      <c r="A95" s="464" t="s">
        <v>820</v>
      </c>
    </row>
    <row r="97" spans="1:1" x14ac:dyDescent="0.2">
      <c r="A97" s="463" t="s">
        <v>821</v>
      </c>
    </row>
    <row r="98" spans="1:1" x14ac:dyDescent="0.2">
      <c r="A98" s="463" t="s">
        <v>822</v>
      </c>
    </row>
    <row r="99" spans="1:1" x14ac:dyDescent="0.2">
      <c r="A99" s="463" t="s">
        <v>823</v>
      </c>
    </row>
    <row r="100" spans="1:1" x14ac:dyDescent="0.2">
      <c r="A100" s="463" t="s">
        <v>824</v>
      </c>
    </row>
    <row r="101" spans="1:1" x14ac:dyDescent="0.2">
      <c r="A101" s="463" t="s">
        <v>825</v>
      </c>
    </row>
    <row r="103" spans="1:1" x14ac:dyDescent="0.2">
      <c r="A103" s="463" t="s">
        <v>826</v>
      </c>
    </row>
    <row r="104" spans="1:1" x14ac:dyDescent="0.2">
      <c r="A104" s="463" t="s">
        <v>827</v>
      </c>
    </row>
    <row r="105" spans="1:1" x14ac:dyDescent="0.2">
      <c r="A105" s="463" t="s">
        <v>828</v>
      </c>
    </row>
    <row r="106" spans="1:1" x14ac:dyDescent="0.2">
      <c r="A106" s="463" t="s">
        <v>829</v>
      </c>
    </row>
    <row r="108" spans="1:1" x14ac:dyDescent="0.2">
      <c r="A108" s="464" t="s">
        <v>140</v>
      </c>
    </row>
    <row r="109" spans="1:1" s="465" customFormat="1" x14ac:dyDescent="0.2">
      <c r="A109" s="464"/>
    </row>
    <row r="110" spans="1:1" x14ac:dyDescent="0.2">
      <c r="A110" s="463" t="s">
        <v>830</v>
      </c>
    </row>
    <row r="111" spans="1:1" x14ac:dyDescent="0.2">
      <c r="A111" s="463" t="s">
        <v>831</v>
      </c>
    </row>
    <row r="112" spans="1:1" x14ac:dyDescent="0.2">
      <c r="A112" s="463" t="s">
        <v>832</v>
      </c>
    </row>
    <row r="113" spans="1:1" x14ac:dyDescent="0.2">
      <c r="A113" s="463" t="s">
        <v>833</v>
      </c>
    </row>
    <row r="114" spans="1:1" x14ac:dyDescent="0.2">
      <c r="A114" s="463" t="s">
        <v>834</v>
      </c>
    </row>
    <row r="115" spans="1:1" x14ac:dyDescent="0.2">
      <c r="A115" s="463" t="s">
        <v>835</v>
      </c>
    </row>
    <row r="117" spans="1:1" x14ac:dyDescent="0.2">
      <c r="A117" s="463" t="s">
        <v>836</v>
      </c>
    </row>
    <row r="118" spans="1:1" x14ac:dyDescent="0.2">
      <c r="A118" s="463" t="s">
        <v>837</v>
      </c>
    </row>
    <row r="119" spans="1:1" x14ac:dyDescent="0.2">
      <c r="A119" s="463" t="s">
        <v>838</v>
      </c>
    </row>
    <row r="120" spans="1:1" x14ac:dyDescent="0.2">
      <c r="A120" s="463" t="s">
        <v>839</v>
      </c>
    </row>
    <row r="121" spans="1:1" x14ac:dyDescent="0.2">
      <c r="A121" s="463" t="s">
        <v>840</v>
      </c>
    </row>
    <row r="122" spans="1:1" x14ac:dyDescent="0.2">
      <c r="A122" s="463" t="s">
        <v>841</v>
      </c>
    </row>
    <row r="123" spans="1:1" x14ac:dyDescent="0.2">
      <c r="A123" s="463" t="s">
        <v>842</v>
      </c>
    </row>
    <row r="124" spans="1:1" x14ac:dyDescent="0.2">
      <c r="A124" s="463" t="s">
        <v>843</v>
      </c>
    </row>
    <row r="126" spans="1:1" x14ac:dyDescent="0.2">
      <c r="A126" s="464" t="s">
        <v>844</v>
      </c>
    </row>
    <row r="128" spans="1:1" x14ac:dyDescent="0.2">
      <c r="A128" s="463" t="s">
        <v>845</v>
      </c>
    </row>
    <row r="129" spans="1:1" x14ac:dyDescent="0.2">
      <c r="A129" s="463" t="s">
        <v>846</v>
      </c>
    </row>
    <row r="130" spans="1:1" x14ac:dyDescent="0.2">
      <c r="A130" s="463" t="s">
        <v>847</v>
      </c>
    </row>
    <row r="131" spans="1:1" x14ac:dyDescent="0.2">
      <c r="A131" s="463" t="s">
        <v>848</v>
      </c>
    </row>
    <row r="132" spans="1:1" x14ac:dyDescent="0.2">
      <c r="A132" s="463" t="s">
        <v>849</v>
      </c>
    </row>
    <row r="133" spans="1:1" x14ac:dyDescent="0.2">
      <c r="A133" s="463" t="s">
        <v>850</v>
      </c>
    </row>
    <row r="134" spans="1:1" x14ac:dyDescent="0.2">
      <c r="A134" s="463" t="s">
        <v>851</v>
      </c>
    </row>
    <row r="135" spans="1:1" x14ac:dyDescent="0.2">
      <c r="A135" s="463" t="s">
        <v>852</v>
      </c>
    </row>
    <row r="137" spans="1:1" x14ac:dyDescent="0.2">
      <c r="A137" s="463" t="s">
        <v>853</v>
      </c>
    </row>
    <row r="138" spans="1:1" x14ac:dyDescent="0.2">
      <c r="A138" s="463" t="s">
        <v>854</v>
      </c>
    </row>
    <row r="139" spans="1:1" x14ac:dyDescent="0.2">
      <c r="A139" s="463" t="s">
        <v>855</v>
      </c>
    </row>
    <row r="141" spans="1:1" x14ac:dyDescent="0.2">
      <c r="A141" s="464" t="s">
        <v>856</v>
      </c>
    </row>
    <row r="143" spans="1:1" x14ac:dyDescent="0.2">
      <c r="A143" s="463" t="s">
        <v>857</v>
      </c>
    </row>
    <row r="144" spans="1:1" x14ac:dyDescent="0.2">
      <c r="A144" s="463" t="s">
        <v>858</v>
      </c>
    </row>
    <row r="145" spans="1:1" x14ac:dyDescent="0.2">
      <c r="A145" s="463" t="s">
        <v>859</v>
      </c>
    </row>
    <row r="146" spans="1:1" x14ac:dyDescent="0.2">
      <c r="A146" s="463" t="s">
        <v>860</v>
      </c>
    </row>
    <row r="148" spans="1:1" x14ac:dyDescent="0.2">
      <c r="A148" s="463" t="s">
        <v>861</v>
      </c>
    </row>
    <row r="149" spans="1:1" x14ac:dyDescent="0.2">
      <c r="A149" s="463" t="s">
        <v>862</v>
      </c>
    </row>
    <row r="151" spans="1:1" x14ac:dyDescent="0.2">
      <c r="A151" s="463" t="s">
        <v>863</v>
      </c>
    </row>
    <row r="152" spans="1:1" x14ac:dyDescent="0.2">
      <c r="A152" s="463" t="s">
        <v>864</v>
      </c>
    </row>
    <row r="153" spans="1:1" x14ac:dyDescent="0.2">
      <c r="A153" s="463" t="s">
        <v>865</v>
      </c>
    </row>
    <row r="154" spans="1:1" x14ac:dyDescent="0.2">
      <c r="A154" s="463" t="s">
        <v>866</v>
      </c>
    </row>
    <row r="155" spans="1:1" x14ac:dyDescent="0.2">
      <c r="A155" s="463" t="s">
        <v>867</v>
      </c>
    </row>
    <row r="156" spans="1:1" x14ac:dyDescent="0.2">
      <c r="A156" s="463" t="s">
        <v>868</v>
      </c>
    </row>
    <row r="158" spans="1:1" x14ac:dyDescent="0.2">
      <c r="A158" s="463" t="s">
        <v>869</v>
      </c>
    </row>
    <row r="159" spans="1:1" x14ac:dyDescent="0.2">
      <c r="A159" s="463" t="s">
        <v>870</v>
      </c>
    </row>
    <row r="160" spans="1:1" x14ac:dyDescent="0.2">
      <c r="A160" s="463" t="s">
        <v>871</v>
      </c>
    </row>
    <row r="161" spans="1:1" x14ac:dyDescent="0.2">
      <c r="A161" s="463" t="s">
        <v>872</v>
      </c>
    </row>
    <row r="162" spans="1:1" x14ac:dyDescent="0.2">
      <c r="A162" s="463" t="s">
        <v>873</v>
      </c>
    </row>
    <row r="164" spans="1:1" x14ac:dyDescent="0.2">
      <c r="A164" s="463" t="s">
        <v>874</v>
      </c>
    </row>
    <row r="165" spans="1:1" x14ac:dyDescent="0.2">
      <c r="A165" s="463" t="s">
        <v>875</v>
      </c>
    </row>
    <row r="167" spans="1:1" x14ac:dyDescent="0.2">
      <c r="A167" s="463" t="s">
        <v>876</v>
      </c>
    </row>
    <row r="168" spans="1:1" x14ac:dyDescent="0.2">
      <c r="A168" s="463" t="s">
        <v>877</v>
      </c>
    </row>
    <row r="169" spans="1:1" x14ac:dyDescent="0.2">
      <c r="A169" s="463" t="s">
        <v>878</v>
      </c>
    </row>
    <row r="171" spans="1:1" x14ac:dyDescent="0.2">
      <c r="A171" s="464" t="s">
        <v>879</v>
      </c>
    </row>
    <row r="172" spans="1:1" s="465" customFormat="1" x14ac:dyDescent="0.2">
      <c r="A172" s="464"/>
    </row>
    <row r="173" spans="1:1" x14ac:dyDescent="0.2">
      <c r="A173" s="463" t="s">
        <v>880</v>
      </c>
    </row>
    <row r="174" spans="1:1" x14ac:dyDescent="0.2">
      <c r="A174" s="463" t="s">
        <v>881</v>
      </c>
    </row>
    <row r="175" spans="1:1" x14ac:dyDescent="0.2">
      <c r="A175" s="463" t="s">
        <v>882</v>
      </c>
    </row>
    <row r="176" spans="1:1" x14ac:dyDescent="0.2">
      <c r="A176" s="463" t="s">
        <v>883</v>
      </c>
    </row>
    <row r="177" spans="1:1" x14ac:dyDescent="0.2">
      <c r="A177" s="463" t="s">
        <v>884</v>
      </c>
    </row>
    <row r="178" spans="1:1" x14ac:dyDescent="0.2">
      <c r="A178" s="463" t="s">
        <v>885</v>
      </c>
    </row>
    <row r="179" spans="1:1" x14ac:dyDescent="0.2">
      <c r="A179" s="463" t="s">
        <v>886</v>
      </c>
    </row>
    <row r="181" spans="1:1" x14ac:dyDescent="0.2">
      <c r="A181" s="463" t="s">
        <v>887</v>
      </c>
    </row>
    <row r="182" spans="1:1" x14ac:dyDescent="0.2">
      <c r="A182" s="463" t="s">
        <v>888</v>
      </c>
    </row>
    <row r="183" spans="1:1" x14ac:dyDescent="0.2">
      <c r="A183" s="463" t="s">
        <v>889</v>
      </c>
    </row>
    <row r="185" spans="1:1" x14ac:dyDescent="0.2">
      <c r="A185" s="463" t="s">
        <v>890</v>
      </c>
    </row>
    <row r="186" spans="1:1" x14ac:dyDescent="0.2">
      <c r="A186" s="463" t="s">
        <v>888</v>
      </c>
    </row>
    <row r="187" spans="1:1" x14ac:dyDescent="0.2">
      <c r="A187" s="463" t="s">
        <v>891</v>
      </c>
    </row>
    <row r="189" spans="1:1" x14ac:dyDescent="0.2">
      <c r="A189" s="463" t="s">
        <v>892</v>
      </c>
    </row>
    <row r="190" spans="1:1" x14ac:dyDescent="0.2">
      <c r="A190" s="463" t="s">
        <v>893</v>
      </c>
    </row>
    <row r="191" spans="1:1" x14ac:dyDescent="0.2">
      <c r="A191" s="463" t="s">
        <v>894</v>
      </c>
    </row>
    <row r="192" spans="1:1" x14ac:dyDescent="0.2">
      <c r="A192" s="463" t="s">
        <v>895</v>
      </c>
    </row>
    <row r="193" spans="1:1" x14ac:dyDescent="0.2">
      <c r="A193" s="463" t="s">
        <v>896</v>
      </c>
    </row>
    <row r="194" spans="1:1" x14ac:dyDescent="0.2">
      <c r="A194" s="463" t="s">
        <v>897</v>
      </c>
    </row>
    <row r="196" spans="1:1" x14ac:dyDescent="0.2">
      <c r="A196" s="464" t="s">
        <v>898</v>
      </c>
    </row>
    <row r="198" spans="1:1" x14ac:dyDescent="0.2">
      <c r="A198" s="463" t="s">
        <v>899</v>
      </c>
    </row>
    <row r="199" spans="1:1" x14ac:dyDescent="0.2">
      <c r="A199" s="463" t="s">
        <v>900</v>
      </c>
    </row>
    <row r="200" spans="1:1" x14ac:dyDescent="0.2">
      <c r="A200" s="463" t="s">
        <v>901</v>
      </c>
    </row>
    <row r="201" spans="1:1" x14ac:dyDescent="0.2">
      <c r="A201" s="463" t="s">
        <v>902</v>
      </c>
    </row>
    <row r="202" spans="1:1" x14ac:dyDescent="0.2">
      <c r="A202" s="463" t="s">
        <v>903</v>
      </c>
    </row>
    <row r="204" spans="1:1" x14ac:dyDescent="0.2">
      <c r="A204" s="463" t="s">
        <v>904</v>
      </c>
    </row>
    <row r="205" spans="1:1" x14ac:dyDescent="0.2">
      <c r="A205" s="463" t="s">
        <v>905</v>
      </c>
    </row>
    <row r="206" spans="1:1" x14ac:dyDescent="0.2">
      <c r="A206" s="463" t="s">
        <v>906</v>
      </c>
    </row>
    <row r="207" spans="1:1" x14ac:dyDescent="0.2">
      <c r="A207" s="463" t="s">
        <v>907</v>
      </c>
    </row>
    <row r="208" spans="1:1" x14ac:dyDescent="0.2">
      <c r="A208" s="463" t="s">
        <v>908</v>
      </c>
    </row>
    <row r="209" spans="1:1" x14ac:dyDescent="0.2">
      <c r="A209" s="463" t="s">
        <v>909</v>
      </c>
    </row>
    <row r="210" spans="1:1" x14ac:dyDescent="0.2">
      <c r="A210" s="463" t="s">
        <v>910</v>
      </c>
    </row>
    <row r="211" spans="1:1" x14ac:dyDescent="0.2">
      <c r="A211" s="463" t="s">
        <v>911</v>
      </c>
    </row>
    <row r="212" spans="1:1" x14ac:dyDescent="0.2">
      <c r="A212" s="463" t="s">
        <v>912</v>
      </c>
    </row>
    <row r="214" spans="1:1" x14ac:dyDescent="0.2">
      <c r="A214" s="463" t="s">
        <v>913</v>
      </c>
    </row>
    <row r="215" spans="1:1" x14ac:dyDescent="0.2">
      <c r="A215" s="463" t="s">
        <v>914</v>
      </c>
    </row>
    <row r="216" spans="1:1" x14ac:dyDescent="0.2">
      <c r="A216" s="463" t="s">
        <v>915</v>
      </c>
    </row>
    <row r="217" spans="1:1" x14ac:dyDescent="0.2">
      <c r="A217" s="463" t="s">
        <v>916</v>
      </c>
    </row>
    <row r="219" spans="1:1" x14ac:dyDescent="0.2">
      <c r="A219" s="463" t="s">
        <v>917</v>
      </c>
    </row>
    <row r="220" spans="1:1" x14ac:dyDescent="0.2">
      <c r="A220" s="463" t="s">
        <v>918</v>
      </c>
    </row>
    <row r="221" spans="1:1" x14ac:dyDescent="0.2">
      <c r="A221" s="463" t="s">
        <v>919</v>
      </c>
    </row>
    <row r="222" spans="1:1" x14ac:dyDescent="0.2">
      <c r="A222" s="463" t="s">
        <v>920</v>
      </c>
    </row>
    <row r="224" spans="1:1" x14ac:dyDescent="0.2">
      <c r="A224" s="463" t="s">
        <v>921</v>
      </c>
    </row>
    <row r="225" spans="1:1" x14ac:dyDescent="0.2">
      <c r="A225" s="463" t="s">
        <v>922</v>
      </c>
    </row>
    <row r="226" spans="1:1" x14ac:dyDescent="0.2">
      <c r="A226" s="463" t="s">
        <v>923</v>
      </c>
    </row>
    <row r="227" spans="1:1" x14ac:dyDescent="0.2">
      <c r="A227" s="463" t="s">
        <v>924</v>
      </c>
    </row>
    <row r="229" spans="1:1" x14ac:dyDescent="0.2">
      <c r="A229" s="463" t="s">
        <v>925</v>
      </c>
    </row>
    <row r="230" spans="1:1" x14ac:dyDescent="0.2">
      <c r="A230" s="463" t="s">
        <v>926</v>
      </c>
    </row>
    <row r="231" spans="1:1" x14ac:dyDescent="0.2">
      <c r="A231" s="463" t="s">
        <v>927</v>
      </c>
    </row>
    <row r="233" spans="1:1" x14ac:dyDescent="0.2">
      <c r="A233" s="463" t="s">
        <v>928</v>
      </c>
    </row>
    <row r="234" spans="1:1" x14ac:dyDescent="0.2">
      <c r="A234" s="463" t="s">
        <v>929</v>
      </c>
    </row>
    <row r="235" spans="1:1" x14ac:dyDescent="0.2">
      <c r="A235" s="463" t="s">
        <v>930</v>
      </c>
    </row>
    <row r="236" spans="1:1" x14ac:dyDescent="0.2">
      <c r="A236" s="463" t="s">
        <v>931</v>
      </c>
    </row>
    <row r="237" spans="1:1" x14ac:dyDescent="0.2">
      <c r="A237" s="463" t="s">
        <v>932</v>
      </c>
    </row>
    <row r="238" spans="1:1" x14ac:dyDescent="0.2">
      <c r="A238" s="463" t="s">
        <v>933</v>
      </c>
    </row>
    <row r="240" spans="1:1" x14ac:dyDescent="0.2">
      <c r="A240" s="464" t="s">
        <v>934</v>
      </c>
    </row>
    <row r="242" spans="1:1" x14ac:dyDescent="0.2">
      <c r="A242" s="463" t="s">
        <v>935</v>
      </c>
    </row>
    <row r="243" spans="1:1" x14ac:dyDescent="0.2">
      <c r="A243" s="463" t="s">
        <v>936</v>
      </c>
    </row>
    <row r="244" spans="1:1" x14ac:dyDescent="0.2">
      <c r="A244" s="463" t="s">
        <v>937</v>
      </c>
    </row>
    <row r="245" spans="1:1" x14ac:dyDescent="0.2">
      <c r="A245" s="463" t="s">
        <v>938</v>
      </c>
    </row>
    <row r="246" spans="1:1" x14ac:dyDescent="0.2">
      <c r="A246" s="463" t="s">
        <v>939</v>
      </c>
    </row>
    <row r="247" spans="1:1" x14ac:dyDescent="0.2">
      <c r="A247" s="463" t="s">
        <v>940</v>
      </c>
    </row>
    <row r="249" spans="1:1" x14ac:dyDescent="0.2">
      <c r="A249" s="463" t="s">
        <v>941</v>
      </c>
    </row>
    <row r="250" spans="1:1" x14ac:dyDescent="0.2">
      <c r="A250" s="463" t="s">
        <v>942</v>
      </c>
    </row>
    <row r="251" spans="1:1" x14ac:dyDescent="0.2">
      <c r="A251" s="463" t="s">
        <v>943</v>
      </c>
    </row>
    <row r="252" spans="1:1" x14ac:dyDescent="0.2">
      <c r="A252" s="463" t="s">
        <v>944</v>
      </c>
    </row>
    <row r="254" spans="1:1" x14ac:dyDescent="0.2">
      <c r="A254" s="463" t="s">
        <v>945</v>
      </c>
    </row>
    <row r="255" spans="1:1" x14ac:dyDescent="0.2">
      <c r="A255" s="463" t="s">
        <v>946</v>
      </c>
    </row>
    <row r="257" spans="1:1" x14ac:dyDescent="0.2">
      <c r="A257" s="463" t="s">
        <v>947</v>
      </c>
    </row>
    <row r="258" spans="1:1" x14ac:dyDescent="0.2">
      <c r="A258" s="463" t="s">
        <v>948</v>
      </c>
    </row>
    <row r="260" spans="1:1" x14ac:dyDescent="0.2">
      <c r="A260" s="463" t="s">
        <v>949</v>
      </c>
    </row>
    <row r="261" spans="1:1" x14ac:dyDescent="0.2">
      <c r="A261" s="463" t="s">
        <v>950</v>
      </c>
    </row>
    <row r="263" spans="1:1" x14ac:dyDescent="0.2">
      <c r="A263" s="464" t="s">
        <v>155</v>
      </c>
    </row>
    <row r="265" spans="1:1" x14ac:dyDescent="0.2">
      <c r="A265" s="463" t="s">
        <v>951</v>
      </c>
    </row>
    <row r="266" spans="1:1" x14ac:dyDescent="0.2">
      <c r="A266" s="463" t="s">
        <v>952</v>
      </c>
    </row>
    <row r="268" spans="1:1" x14ac:dyDescent="0.2">
      <c r="A268" s="463" t="s">
        <v>953</v>
      </c>
    </row>
    <row r="269" spans="1:1" x14ac:dyDescent="0.2">
      <c r="A269" s="463" t="s">
        <v>954</v>
      </c>
    </row>
    <row r="270" spans="1:1" x14ac:dyDescent="0.2">
      <c r="A270" s="463" t="s">
        <v>955</v>
      </c>
    </row>
    <row r="271" spans="1:1" x14ac:dyDescent="0.2">
      <c r="A271" s="463" t="s">
        <v>956</v>
      </c>
    </row>
    <row r="272" spans="1:1" x14ac:dyDescent="0.2">
      <c r="A272" s="463" t="s">
        <v>957</v>
      </c>
    </row>
    <row r="273" spans="1:1" x14ac:dyDescent="0.2">
      <c r="A273" s="463" t="s">
        <v>958</v>
      </c>
    </row>
    <row r="274" spans="1:1" x14ac:dyDescent="0.2">
      <c r="A274" s="463" t="s">
        <v>959</v>
      </c>
    </row>
    <row r="275" spans="1:1" x14ac:dyDescent="0.2">
      <c r="A275" s="463" t="s">
        <v>960</v>
      </c>
    </row>
    <row r="276" spans="1:1" x14ac:dyDescent="0.2">
      <c r="A276" s="463" t="s">
        <v>961</v>
      </c>
    </row>
    <row r="277" spans="1:1" x14ac:dyDescent="0.2">
      <c r="A277" s="463" t="s">
        <v>962</v>
      </c>
    </row>
    <row r="278" spans="1:1" x14ac:dyDescent="0.2">
      <c r="A278" s="463" t="s">
        <v>963</v>
      </c>
    </row>
    <row r="280" spans="1:1" x14ac:dyDescent="0.2">
      <c r="A280" s="463" t="s">
        <v>964</v>
      </c>
    </row>
    <row r="281" spans="1:1" x14ac:dyDescent="0.2">
      <c r="A281" s="463" t="s">
        <v>965</v>
      </c>
    </row>
    <row r="282" spans="1:1" x14ac:dyDescent="0.2">
      <c r="A282" s="463" t="s">
        <v>966</v>
      </c>
    </row>
    <row r="283" spans="1:1" x14ac:dyDescent="0.2">
      <c r="A283" s="463" t="s">
        <v>967</v>
      </c>
    </row>
    <row r="284" spans="1:1" x14ac:dyDescent="0.2">
      <c r="A284" s="463" t="s">
        <v>968</v>
      </c>
    </row>
    <row r="285" spans="1:1" x14ac:dyDescent="0.2">
      <c r="A285" s="463" t="s">
        <v>969</v>
      </c>
    </row>
    <row r="287" spans="1:1" x14ac:dyDescent="0.2">
      <c r="A287" s="463" t="s">
        <v>970</v>
      </c>
    </row>
    <row r="288" spans="1:1" x14ac:dyDescent="0.2">
      <c r="A288" s="463" t="s">
        <v>971</v>
      </c>
    </row>
    <row r="289" spans="1:1" x14ac:dyDescent="0.2">
      <c r="A289" s="463" t="s">
        <v>972</v>
      </c>
    </row>
    <row r="291" spans="1:1" x14ac:dyDescent="0.2">
      <c r="A291" s="464" t="s">
        <v>291</v>
      </c>
    </row>
    <row r="293" spans="1:1" x14ac:dyDescent="0.2">
      <c r="A293" s="463" t="s">
        <v>973</v>
      </c>
    </row>
    <row r="294" spans="1:1" x14ac:dyDescent="0.2">
      <c r="A294" s="463" t="s">
        <v>974</v>
      </c>
    </row>
    <row r="295" spans="1:1" x14ac:dyDescent="0.2">
      <c r="A295" s="463" t="s">
        <v>975</v>
      </c>
    </row>
    <row r="297" spans="1:1" x14ac:dyDescent="0.2">
      <c r="A297" s="463" t="s">
        <v>953</v>
      </c>
    </row>
    <row r="298" spans="1:1" x14ac:dyDescent="0.2">
      <c r="A298" s="463" t="s">
        <v>954</v>
      </c>
    </row>
    <row r="299" spans="1:1" x14ac:dyDescent="0.2">
      <c r="A299" s="463" t="s">
        <v>976</v>
      </c>
    </row>
    <row r="300" spans="1:1" x14ac:dyDescent="0.2">
      <c r="A300" s="463" t="s">
        <v>977</v>
      </c>
    </row>
    <row r="301" spans="1:1" x14ac:dyDescent="0.2">
      <c r="A301" s="463" t="s">
        <v>978</v>
      </c>
    </row>
    <row r="302" spans="1:1" x14ac:dyDescent="0.2">
      <c r="A302" s="463" t="s">
        <v>960</v>
      </c>
    </row>
    <row r="303" spans="1:1" x14ac:dyDescent="0.2">
      <c r="A303" s="463" t="s">
        <v>979</v>
      </c>
    </row>
    <row r="304" spans="1:1" x14ac:dyDescent="0.2">
      <c r="A304" s="463" t="s">
        <v>962</v>
      </c>
    </row>
    <row r="305" spans="1:1" x14ac:dyDescent="0.2">
      <c r="A305" s="463" t="s">
        <v>963</v>
      </c>
    </row>
    <row r="307" spans="1:1" x14ac:dyDescent="0.2">
      <c r="A307" s="463" t="s">
        <v>980</v>
      </c>
    </row>
    <row r="308" spans="1:1" x14ac:dyDescent="0.2">
      <c r="A308" s="463" t="s">
        <v>965</v>
      </c>
    </row>
    <row r="309" spans="1:1" x14ac:dyDescent="0.2">
      <c r="A309" s="463" t="s">
        <v>966</v>
      </c>
    </row>
    <row r="310" spans="1:1" x14ac:dyDescent="0.2">
      <c r="A310" s="463" t="s">
        <v>981</v>
      </c>
    </row>
    <row r="311" spans="1:1" x14ac:dyDescent="0.2">
      <c r="A311" s="463" t="s">
        <v>968</v>
      </c>
    </row>
    <row r="312" spans="1:1" x14ac:dyDescent="0.2">
      <c r="A312" s="463" t="s">
        <v>969</v>
      </c>
    </row>
    <row r="314" spans="1:1" ht="15" x14ac:dyDescent="0.25">
      <c r="A314" s="466" t="s">
        <v>982</v>
      </c>
    </row>
    <row r="315" spans="1:1" ht="15" x14ac:dyDescent="0.25">
      <c r="A315" s="466" t="s">
        <v>983</v>
      </c>
    </row>
    <row r="317" spans="1:1" x14ac:dyDescent="0.2">
      <c r="A317" s="463" t="s">
        <v>984</v>
      </c>
    </row>
    <row r="318" spans="1:1" x14ac:dyDescent="0.2">
      <c r="A318" s="463" t="s">
        <v>985</v>
      </c>
    </row>
    <row r="319" spans="1:1" x14ac:dyDescent="0.2">
      <c r="A319" s="463" t="s">
        <v>986</v>
      </c>
    </row>
    <row r="320" spans="1:1" x14ac:dyDescent="0.2">
      <c r="A320" s="463" t="s">
        <v>987</v>
      </c>
    </row>
    <row r="321" spans="1:1" x14ac:dyDescent="0.2">
      <c r="A321" s="463" t="s">
        <v>988</v>
      </c>
    </row>
    <row r="323" spans="1:1" x14ac:dyDescent="0.2">
      <c r="A323" s="464" t="s">
        <v>989</v>
      </c>
    </row>
    <row r="325" spans="1:1" x14ac:dyDescent="0.2">
      <c r="A325" s="463" t="s">
        <v>990</v>
      </c>
    </row>
    <row r="326" spans="1:1" x14ac:dyDescent="0.2">
      <c r="A326" s="463" t="s">
        <v>991</v>
      </c>
    </row>
    <row r="327" spans="1:1" x14ac:dyDescent="0.2">
      <c r="A327" s="463" t="s">
        <v>992</v>
      </c>
    </row>
    <row r="328" spans="1:1" x14ac:dyDescent="0.2">
      <c r="A328" s="463" t="s">
        <v>993</v>
      </c>
    </row>
    <row r="329" spans="1:1" x14ac:dyDescent="0.2">
      <c r="A329" s="463" t="s">
        <v>994</v>
      </c>
    </row>
    <row r="330" spans="1:1" x14ac:dyDescent="0.2">
      <c r="A330" s="463" t="s">
        <v>995</v>
      </c>
    </row>
    <row r="331" spans="1:1" x14ac:dyDescent="0.2">
      <c r="A331" s="463" t="s">
        <v>996</v>
      </c>
    </row>
    <row r="332" spans="1:1" x14ac:dyDescent="0.2">
      <c r="A332" s="463" t="s">
        <v>997</v>
      </c>
    </row>
    <row r="333" spans="1:1" x14ac:dyDescent="0.2">
      <c r="A333" s="463" t="s">
        <v>998</v>
      </c>
    </row>
    <row r="334" spans="1:1" x14ac:dyDescent="0.2">
      <c r="A334" s="463" t="s">
        <v>999</v>
      </c>
    </row>
    <row r="335" spans="1:1" x14ac:dyDescent="0.2">
      <c r="A335" s="463" t="s">
        <v>1000</v>
      </c>
    </row>
    <row r="337" spans="1:1" x14ac:dyDescent="0.2">
      <c r="A337" s="463" t="s">
        <v>1001</v>
      </c>
    </row>
    <row r="338" spans="1:1" x14ac:dyDescent="0.2">
      <c r="A338" s="463" t="s">
        <v>1002</v>
      </c>
    </row>
    <row r="339" spans="1:1" x14ac:dyDescent="0.2">
      <c r="A339" s="463" t="s">
        <v>1003</v>
      </c>
    </row>
    <row r="340" spans="1:1" x14ac:dyDescent="0.2">
      <c r="A340" s="463" t="s">
        <v>1004</v>
      </c>
    </row>
    <row r="341" spans="1:1" x14ac:dyDescent="0.2">
      <c r="A341" s="463" t="s">
        <v>1005</v>
      </c>
    </row>
    <row r="342" spans="1:1" x14ac:dyDescent="0.2">
      <c r="A342" s="463" t="s">
        <v>1006</v>
      </c>
    </row>
    <row r="343" spans="1:1" x14ac:dyDescent="0.2">
      <c r="A343" s="463" t="s">
        <v>1007</v>
      </c>
    </row>
    <row r="344" spans="1:1" x14ac:dyDescent="0.2">
      <c r="A344" s="463" t="s">
        <v>1008</v>
      </c>
    </row>
    <row r="346" spans="1:1" x14ac:dyDescent="0.2">
      <c r="A346" s="463" t="s">
        <v>1009</v>
      </c>
    </row>
    <row r="347" spans="1:1" x14ac:dyDescent="0.2">
      <c r="A347" s="463" t="s">
        <v>1010</v>
      </c>
    </row>
    <row r="349" spans="1:1" x14ac:dyDescent="0.2">
      <c r="A349" s="463" t="s">
        <v>1011</v>
      </c>
    </row>
    <row r="351" spans="1:1" x14ac:dyDescent="0.2">
      <c r="A351" s="463" t="s">
        <v>1012</v>
      </c>
    </row>
    <row r="353" spans="1:1" x14ac:dyDescent="0.2">
      <c r="A353" s="463" t="s">
        <v>1013</v>
      </c>
    </row>
    <row r="354" spans="1:1" x14ac:dyDescent="0.2">
      <c r="A354" s="463" t="s">
        <v>1014</v>
      </c>
    </row>
    <row r="356" spans="1:1" x14ac:dyDescent="0.2">
      <c r="A356" s="463" t="s">
        <v>1015</v>
      </c>
    </row>
    <row r="357" spans="1:1" x14ac:dyDescent="0.2">
      <c r="A357" s="463" t="s">
        <v>1016</v>
      </c>
    </row>
    <row r="358" spans="1:1" x14ac:dyDescent="0.2">
      <c r="A358" s="463" t="s">
        <v>1017</v>
      </c>
    </row>
    <row r="359" spans="1:1" x14ac:dyDescent="0.2">
      <c r="A359" s="463" t="s">
        <v>1018</v>
      </c>
    </row>
    <row r="360" spans="1:1" x14ac:dyDescent="0.2">
      <c r="A360" s="463" t="s">
        <v>1019</v>
      </c>
    </row>
    <row r="361" spans="1:1" x14ac:dyDescent="0.2">
      <c r="A361" s="463" t="s">
        <v>1020</v>
      </c>
    </row>
    <row r="363" spans="1:1" x14ac:dyDescent="0.2">
      <c r="A363" s="463" t="s">
        <v>1021</v>
      </c>
    </row>
    <row r="364" spans="1:1" x14ac:dyDescent="0.2">
      <c r="A364" s="463" t="s">
        <v>1022</v>
      </c>
    </row>
    <row r="365" spans="1:1" x14ac:dyDescent="0.2">
      <c r="A365" s="463" t="s">
        <v>1014</v>
      </c>
    </row>
    <row r="367" spans="1:1" x14ac:dyDescent="0.2">
      <c r="A367" s="463" t="s">
        <v>1023</v>
      </c>
    </row>
    <row r="368" spans="1:1" x14ac:dyDescent="0.2">
      <c r="A368" s="463" t="s">
        <v>1024</v>
      </c>
    </row>
    <row r="370" spans="1:1" x14ac:dyDescent="0.2">
      <c r="A370" s="463" t="s">
        <v>1025</v>
      </c>
    </row>
    <row r="371" spans="1:1" x14ac:dyDescent="0.2">
      <c r="A371" s="463" t="s">
        <v>1026</v>
      </c>
    </row>
    <row r="372" spans="1:1" x14ac:dyDescent="0.2">
      <c r="A372" s="463" t="s">
        <v>1027</v>
      </c>
    </row>
    <row r="373" spans="1:1" x14ac:dyDescent="0.2">
      <c r="A373" s="463" t="s">
        <v>1028</v>
      </c>
    </row>
    <row r="375" spans="1:1" x14ac:dyDescent="0.2">
      <c r="A375" s="464" t="s">
        <v>1029</v>
      </c>
    </row>
    <row r="376" spans="1:1" s="465" customFormat="1" x14ac:dyDescent="0.2">
      <c r="A376" s="464"/>
    </row>
    <row r="377" spans="1:1" x14ac:dyDescent="0.2">
      <c r="A377" s="463" t="s">
        <v>1030</v>
      </c>
    </row>
    <row r="378" spans="1:1" x14ac:dyDescent="0.2">
      <c r="A378" s="463" t="s">
        <v>1031</v>
      </c>
    </row>
    <row r="379" spans="1:1" x14ac:dyDescent="0.2">
      <c r="A379" s="463" t="s">
        <v>1032</v>
      </c>
    </row>
    <row r="380" spans="1:1" x14ac:dyDescent="0.2">
      <c r="A380" s="463" t="s">
        <v>1033</v>
      </c>
    </row>
    <row r="381" spans="1:1" x14ac:dyDescent="0.2">
      <c r="A381" s="463" t="s">
        <v>1034</v>
      </c>
    </row>
    <row r="382" spans="1:1" x14ac:dyDescent="0.2">
      <c r="A382" s="463" t="s">
        <v>1035</v>
      </c>
    </row>
    <row r="384" spans="1:1" x14ac:dyDescent="0.2">
      <c r="A384" s="463" t="s">
        <v>1036</v>
      </c>
    </row>
    <row r="385" spans="1:1" x14ac:dyDescent="0.2">
      <c r="A385" s="463" t="s">
        <v>1037</v>
      </c>
    </row>
    <row r="386" spans="1:1" x14ac:dyDescent="0.2">
      <c r="A386" s="463" t="s">
        <v>1038</v>
      </c>
    </row>
    <row r="387" spans="1:1" x14ac:dyDescent="0.2">
      <c r="A387" s="463" t="s">
        <v>1039</v>
      </c>
    </row>
    <row r="389" spans="1:1" x14ac:dyDescent="0.2">
      <c r="A389" s="463" t="s">
        <v>1040</v>
      </c>
    </row>
    <row r="390" spans="1:1" x14ac:dyDescent="0.2">
      <c r="A390" s="463" t="s">
        <v>1010</v>
      </c>
    </row>
    <row r="392" spans="1:1" x14ac:dyDescent="0.2">
      <c r="A392" s="463" t="s">
        <v>1041</v>
      </c>
    </row>
    <row r="394" spans="1:1" x14ac:dyDescent="0.2">
      <c r="A394" s="463" t="s">
        <v>1042</v>
      </c>
    </row>
    <row r="396" spans="1:1" x14ac:dyDescent="0.2">
      <c r="A396" s="463" t="s">
        <v>1043</v>
      </c>
    </row>
    <row r="397" spans="1:1" x14ac:dyDescent="0.2">
      <c r="A397" s="463" t="s">
        <v>1014</v>
      </c>
    </row>
    <row r="399" spans="1:1" x14ac:dyDescent="0.2">
      <c r="A399" s="463" t="s">
        <v>1044</v>
      </c>
    </row>
    <row r="400" spans="1:1" x14ac:dyDescent="0.2">
      <c r="A400" s="463" t="s">
        <v>1016</v>
      </c>
    </row>
    <row r="401" spans="1:1" x14ac:dyDescent="0.2">
      <c r="A401" s="463" t="s">
        <v>1017</v>
      </c>
    </row>
    <row r="402" spans="1:1" x14ac:dyDescent="0.2">
      <c r="A402" s="463" t="s">
        <v>1045</v>
      </c>
    </row>
    <row r="404" spans="1:1" x14ac:dyDescent="0.2">
      <c r="A404" s="463" t="s">
        <v>1019</v>
      </c>
    </row>
    <row r="405" spans="1:1" x14ac:dyDescent="0.2">
      <c r="A405" s="463" t="s">
        <v>1020</v>
      </c>
    </row>
    <row r="407" spans="1:1" x14ac:dyDescent="0.2">
      <c r="A407" s="463" t="s">
        <v>1046</v>
      </c>
    </row>
    <row r="408" spans="1:1" x14ac:dyDescent="0.2">
      <c r="A408" s="463" t="s">
        <v>1047</v>
      </c>
    </row>
    <row r="409" spans="1:1" x14ac:dyDescent="0.2">
      <c r="A409" s="463" t="s">
        <v>1014</v>
      </c>
    </row>
    <row r="411" spans="1:1" x14ac:dyDescent="0.2">
      <c r="A411" s="463" t="s">
        <v>1048</v>
      </c>
    </row>
    <row r="412" spans="1:1" x14ac:dyDescent="0.2">
      <c r="A412" s="463" t="s">
        <v>1024</v>
      </c>
    </row>
    <row r="414" spans="1:1" x14ac:dyDescent="0.2">
      <c r="A414" s="463" t="s">
        <v>1049</v>
      </c>
    </row>
    <row r="415" spans="1:1" x14ac:dyDescent="0.2">
      <c r="A415" s="463" t="s">
        <v>1050</v>
      </c>
    </row>
    <row r="417" spans="1:1" x14ac:dyDescent="0.2">
      <c r="A417" s="464" t="s">
        <v>1051</v>
      </c>
    </row>
    <row r="419" spans="1:1" x14ac:dyDescent="0.2">
      <c r="A419" s="463" t="s">
        <v>1052</v>
      </c>
    </row>
    <row r="420" spans="1:1" x14ac:dyDescent="0.2">
      <c r="A420" s="463" t="s">
        <v>1053</v>
      </c>
    </row>
    <row r="421" spans="1:1" x14ac:dyDescent="0.2">
      <c r="A421" s="463" t="s">
        <v>1054</v>
      </c>
    </row>
    <row r="422" spans="1:1" x14ac:dyDescent="0.2">
      <c r="A422" s="463" t="s">
        <v>1055</v>
      </c>
    </row>
    <row r="424" spans="1:1" x14ac:dyDescent="0.2">
      <c r="A424" s="463" t="s">
        <v>1056</v>
      </c>
    </row>
    <row r="425" spans="1:1" x14ac:dyDescent="0.2">
      <c r="A425" s="463" t="s">
        <v>1057</v>
      </c>
    </row>
    <row r="426" spans="1:1" x14ac:dyDescent="0.2">
      <c r="A426" s="463" t="s">
        <v>1058</v>
      </c>
    </row>
    <row r="428" spans="1:1" x14ac:dyDescent="0.2">
      <c r="A428" s="463" t="s">
        <v>1059</v>
      </c>
    </row>
    <row r="429" spans="1:1" x14ac:dyDescent="0.2">
      <c r="A429" s="463" t="s">
        <v>1060</v>
      </c>
    </row>
    <row r="430" spans="1:1" x14ac:dyDescent="0.2">
      <c r="A430" s="463" t="s">
        <v>1061</v>
      </c>
    </row>
    <row r="431" spans="1:1" x14ac:dyDescent="0.2">
      <c r="A431" s="463" t="s">
        <v>1062</v>
      </c>
    </row>
    <row r="433" spans="1:1" x14ac:dyDescent="0.2">
      <c r="A433" s="463" t="s">
        <v>1063</v>
      </c>
    </row>
    <row r="434" spans="1:1" x14ac:dyDescent="0.2">
      <c r="A434" s="463" t="s">
        <v>1064</v>
      </c>
    </row>
    <row r="436" spans="1:1" x14ac:dyDescent="0.2">
      <c r="A436" s="463" t="s">
        <v>1065</v>
      </c>
    </row>
    <row r="438" spans="1:1" x14ac:dyDescent="0.2">
      <c r="A438" s="463" t="s">
        <v>1066</v>
      </c>
    </row>
    <row r="440" spans="1:1" x14ac:dyDescent="0.2">
      <c r="A440" s="463" t="s">
        <v>1067</v>
      </c>
    </row>
    <row r="441" spans="1:1" x14ac:dyDescent="0.2">
      <c r="A441" s="463" t="s">
        <v>1068</v>
      </c>
    </row>
    <row r="443" spans="1:1" x14ac:dyDescent="0.2">
      <c r="A443" s="463" t="s">
        <v>1069</v>
      </c>
    </row>
    <row r="444" spans="1:1" x14ac:dyDescent="0.2">
      <c r="A444" s="463" t="s">
        <v>1070</v>
      </c>
    </row>
    <row r="445" spans="1:1" x14ac:dyDescent="0.2">
      <c r="A445" s="463" t="s">
        <v>1071</v>
      </c>
    </row>
    <row r="447" spans="1:1" x14ac:dyDescent="0.2">
      <c r="A447" s="463" t="s">
        <v>1072</v>
      </c>
    </row>
    <row r="448" spans="1:1" x14ac:dyDescent="0.2">
      <c r="A448" s="463" t="s">
        <v>1016</v>
      </c>
    </row>
    <row r="449" spans="1:1" x14ac:dyDescent="0.2">
      <c r="A449" s="463" t="s">
        <v>1017</v>
      </c>
    </row>
    <row r="450" spans="1:1" x14ac:dyDescent="0.2">
      <c r="A450" s="463" t="s">
        <v>1073</v>
      </c>
    </row>
    <row r="452" spans="1:1" x14ac:dyDescent="0.2">
      <c r="A452" s="463" t="s">
        <v>1019</v>
      </c>
    </row>
    <row r="453" spans="1:1" x14ac:dyDescent="0.2">
      <c r="A453" s="463" t="s">
        <v>1020</v>
      </c>
    </row>
    <row r="455" spans="1:1" x14ac:dyDescent="0.2">
      <c r="A455" s="463" t="s">
        <v>1074</v>
      </c>
    </row>
    <row r="456" spans="1:1" x14ac:dyDescent="0.2">
      <c r="A456" s="463" t="s">
        <v>1075</v>
      </c>
    </row>
    <row r="457" spans="1:1" x14ac:dyDescent="0.2">
      <c r="A457" s="463" t="s">
        <v>1014</v>
      </c>
    </row>
    <row r="459" spans="1:1" x14ac:dyDescent="0.2">
      <c r="A459" s="463" t="s">
        <v>1076</v>
      </c>
    </row>
    <row r="460" spans="1:1" x14ac:dyDescent="0.2">
      <c r="A460" s="463" t="s">
        <v>1024</v>
      </c>
    </row>
    <row r="462" spans="1:1" x14ac:dyDescent="0.2">
      <c r="A462" s="463" t="s">
        <v>1077</v>
      </c>
    </row>
    <row r="463" spans="1:1" x14ac:dyDescent="0.2">
      <c r="A463" s="463" t="s">
        <v>1078</v>
      </c>
    </row>
    <row r="464" spans="1:1" x14ac:dyDescent="0.2">
      <c r="A464" s="463" t="s">
        <v>1079</v>
      </c>
    </row>
    <row r="466" spans="1:1" x14ac:dyDescent="0.2">
      <c r="A466" s="463" t="s">
        <v>1080</v>
      </c>
    </row>
    <row r="467" spans="1:1" x14ac:dyDescent="0.2">
      <c r="A467" s="463" t="s">
        <v>1081</v>
      </c>
    </row>
    <row r="468" spans="1:1" x14ac:dyDescent="0.2">
      <c r="A468" s="463" t="s">
        <v>1082</v>
      </c>
    </row>
    <row r="469" spans="1:1" x14ac:dyDescent="0.2">
      <c r="A469" s="463" t="s">
        <v>1083</v>
      </c>
    </row>
    <row r="470" spans="1:1" x14ac:dyDescent="0.2">
      <c r="A470" s="463" t="s">
        <v>1084</v>
      </c>
    </row>
    <row r="471" spans="1:1" x14ac:dyDescent="0.2">
      <c r="A471" s="463" t="s">
        <v>1085</v>
      </c>
    </row>
    <row r="473" spans="1:1" x14ac:dyDescent="0.2">
      <c r="A473" s="463" t="s">
        <v>1086</v>
      </c>
    </row>
    <row r="475" spans="1:1" ht="15" x14ac:dyDescent="0.25">
      <c r="A475" s="466" t="s">
        <v>292</v>
      </c>
    </row>
    <row r="477" spans="1:1" x14ac:dyDescent="0.2">
      <c r="A477" s="463" t="s">
        <v>1087</v>
      </c>
    </row>
    <row r="478" spans="1:1" x14ac:dyDescent="0.2">
      <c r="A478" s="463" t="s">
        <v>1088</v>
      </c>
    </row>
    <row r="479" spans="1:1" x14ac:dyDescent="0.2">
      <c r="A479" s="463" t="s">
        <v>1089</v>
      </c>
    </row>
    <row r="480" spans="1:1" x14ac:dyDescent="0.2">
      <c r="A480" s="463" t="s">
        <v>1090</v>
      </c>
    </row>
    <row r="481" spans="1:1" x14ac:dyDescent="0.2">
      <c r="A481" s="463" t="s">
        <v>1091</v>
      </c>
    </row>
    <row r="482" spans="1:1" x14ac:dyDescent="0.2">
      <c r="A482" s="463" t="s">
        <v>1092</v>
      </c>
    </row>
    <row r="483" spans="1:1" x14ac:dyDescent="0.2">
      <c r="A483" s="463" t="s">
        <v>1093</v>
      </c>
    </row>
  </sheetData>
  <sheetProtection password="D65B" sheet="1" objects="1" scenarios="1"/>
  <pageMargins left="0.7" right="0.7" top="0.75" bottom="0.75" header="0.3" footer="0.3"/>
  <pageSetup orientation="portrait" r:id="rId1"/>
  <headerFooter>
    <oddFooter>&amp;CPage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3:H58"/>
  <sheetViews>
    <sheetView workbookViewId="0">
      <selection activeCell="E9" sqref="E9"/>
    </sheetView>
  </sheetViews>
  <sheetFormatPr defaultColWidth="9.140625" defaultRowHeight="12.75" x14ac:dyDescent="0.2"/>
  <cols>
    <col min="1" max="1" width="2.42578125" style="180" customWidth="1"/>
    <col min="2" max="2" width="3.42578125" style="757" customWidth="1"/>
    <col min="3" max="3" width="58.7109375" style="180" customWidth="1"/>
    <col min="4" max="4" width="5.7109375" style="180" customWidth="1"/>
    <col min="5" max="5" width="14.28515625" style="180" customWidth="1"/>
    <col min="6" max="6" width="4.5703125" style="180" customWidth="1"/>
    <col min="7" max="7" width="3.7109375" style="180" customWidth="1"/>
    <col min="8" max="8" width="14.28515625" style="180" customWidth="1"/>
    <col min="9" max="16384" width="9.140625" style="180"/>
  </cols>
  <sheetData>
    <row r="3" spans="1:8" ht="26.25" x14ac:dyDescent="0.4">
      <c r="H3" s="763" t="s">
        <v>1438</v>
      </c>
    </row>
    <row r="4" spans="1:8" x14ac:dyDescent="0.2">
      <c r="H4" s="764" t="s">
        <v>1691</v>
      </c>
    </row>
    <row r="5" spans="1:8" ht="15.75" x14ac:dyDescent="0.25">
      <c r="B5" s="774" t="s">
        <v>1444</v>
      </c>
    </row>
    <row r="7" spans="1:8" x14ac:dyDescent="0.2">
      <c r="A7" s="1536" t="s">
        <v>1419</v>
      </c>
      <c r="B7" s="1536"/>
      <c r="C7" s="1536"/>
      <c r="D7" s="1536"/>
      <c r="E7" s="1536"/>
      <c r="F7" s="1536"/>
      <c r="G7" s="1536"/>
      <c r="H7" s="1536"/>
    </row>
    <row r="8" spans="1:8" ht="7.5" customHeight="1" x14ac:dyDescent="0.2"/>
    <row r="9" spans="1:8" x14ac:dyDescent="0.2">
      <c r="B9" s="771" t="s">
        <v>1640</v>
      </c>
      <c r="D9" s="760" t="s">
        <v>129</v>
      </c>
      <c r="E9" s="418" t="s">
        <v>130</v>
      </c>
      <c r="F9" s="645"/>
      <c r="G9" s="760" t="s">
        <v>129</v>
      </c>
      <c r="H9" s="357" t="str">
        <f>IF(E9="starting year", " ", E9-1)</f>
        <v xml:space="preserve"> </v>
      </c>
    </row>
    <row r="10" spans="1:8" x14ac:dyDescent="0.2">
      <c r="B10" s="757">
        <v>1</v>
      </c>
      <c r="C10" s="180" t="s">
        <v>1421</v>
      </c>
      <c r="D10" s="758"/>
    </row>
    <row r="11" spans="1:8" x14ac:dyDescent="0.2">
      <c r="D11" s="759" t="s">
        <v>1422</v>
      </c>
      <c r="E11" s="414"/>
      <c r="F11" s="150" t="s">
        <v>110</v>
      </c>
      <c r="H11" s="414"/>
    </row>
    <row r="12" spans="1:8" x14ac:dyDescent="0.2">
      <c r="B12" s="757">
        <v>2</v>
      </c>
      <c r="C12" s="180" t="s">
        <v>1423</v>
      </c>
      <c r="D12" s="759"/>
    </row>
    <row r="13" spans="1:8" x14ac:dyDescent="0.2">
      <c r="D13" s="759" t="s">
        <v>1424</v>
      </c>
      <c r="E13" s="414"/>
      <c r="F13" s="150" t="s">
        <v>110</v>
      </c>
      <c r="H13" s="414"/>
    </row>
    <row r="14" spans="1:8" ht="14.25" x14ac:dyDescent="0.2">
      <c r="B14" s="757">
        <v>3</v>
      </c>
      <c r="C14" s="116" t="s">
        <v>1689</v>
      </c>
      <c r="D14" s="759"/>
    </row>
    <row r="15" spans="1:8" x14ac:dyDescent="0.2">
      <c r="D15" s="759" t="s">
        <v>1637</v>
      </c>
      <c r="E15" s="414"/>
      <c r="F15" s="150" t="s">
        <v>110</v>
      </c>
      <c r="H15" s="414"/>
    </row>
    <row r="16" spans="1:8" x14ac:dyDescent="0.2">
      <c r="B16" s="757">
        <v>4</v>
      </c>
      <c r="C16" s="116" t="s">
        <v>1639</v>
      </c>
      <c r="D16" s="759"/>
    </row>
    <row r="17" spans="1:8" x14ac:dyDescent="0.2">
      <c r="D17" s="759" t="s">
        <v>1638</v>
      </c>
      <c r="E17" s="414"/>
      <c r="F17" s="150" t="s">
        <v>110</v>
      </c>
      <c r="H17" s="414"/>
    </row>
    <row r="18" spans="1:8" x14ac:dyDescent="0.2">
      <c r="B18" s="757">
        <v>5</v>
      </c>
      <c r="C18" s="116" t="s">
        <v>1447</v>
      </c>
      <c r="D18" s="759"/>
    </row>
    <row r="19" spans="1:8" x14ac:dyDescent="0.2">
      <c r="D19" s="761" t="s">
        <v>1432</v>
      </c>
      <c r="E19" s="414"/>
      <c r="F19" s="150" t="s">
        <v>110</v>
      </c>
      <c r="H19" s="414"/>
    </row>
    <row r="20" spans="1:8" x14ac:dyDescent="0.2">
      <c r="B20" s="757">
        <v>6</v>
      </c>
      <c r="C20" s="116" t="s">
        <v>1433</v>
      </c>
      <c r="D20" s="759"/>
    </row>
    <row r="21" spans="1:8" x14ac:dyDescent="0.2">
      <c r="D21" s="761" t="s">
        <v>1435</v>
      </c>
      <c r="E21" s="385">
        <f>+E11+E13+E19+E15+E17</f>
        <v>0</v>
      </c>
      <c r="F21" s="150" t="s">
        <v>1</v>
      </c>
      <c r="H21" s="385">
        <f>+H11+H13+H19+H15+H17</f>
        <v>0</v>
      </c>
    </row>
    <row r="22" spans="1:8" ht="6" customHeight="1" x14ac:dyDescent="0.2">
      <c r="D22" s="761"/>
      <c r="E22" s="761"/>
      <c r="F22" s="761"/>
      <c r="G22" s="761"/>
      <c r="H22" s="761"/>
    </row>
    <row r="23" spans="1:8" ht="13.5" x14ac:dyDescent="0.2">
      <c r="B23" s="893" t="s">
        <v>1690</v>
      </c>
      <c r="D23" s="761"/>
      <c r="E23" s="761"/>
      <c r="F23" s="761"/>
      <c r="G23" s="761"/>
      <c r="H23" s="761"/>
    </row>
    <row r="24" spans="1:8" ht="6" customHeight="1" x14ac:dyDescent="0.2"/>
    <row r="25" spans="1:8" x14ac:dyDescent="0.2">
      <c r="A25" s="1536" t="s">
        <v>1420</v>
      </c>
      <c r="B25" s="1536"/>
      <c r="C25" s="1536"/>
      <c r="D25" s="1536"/>
      <c r="E25" s="1536"/>
      <c r="F25" s="1536"/>
      <c r="G25" s="1536"/>
      <c r="H25" s="1536"/>
    </row>
    <row r="26" spans="1:8" ht="7.5" customHeight="1" x14ac:dyDescent="0.2"/>
    <row r="27" spans="1:8" x14ac:dyDescent="0.2">
      <c r="B27" s="771" t="s">
        <v>1641</v>
      </c>
      <c r="D27" s="760" t="s">
        <v>129</v>
      </c>
      <c r="E27" s="762" t="str">
        <f>+E9</f>
        <v>Starting Year</v>
      </c>
      <c r="F27" s="645"/>
      <c r="G27" s="760" t="s">
        <v>129</v>
      </c>
      <c r="H27" s="357" t="str">
        <f>+H9</f>
        <v xml:space="preserve"> </v>
      </c>
    </row>
    <row r="28" spans="1:8" x14ac:dyDescent="0.2">
      <c r="B28" s="757">
        <v>7</v>
      </c>
      <c r="C28" s="116" t="s">
        <v>1425</v>
      </c>
      <c r="D28" s="758"/>
    </row>
    <row r="29" spans="1:8" x14ac:dyDescent="0.2">
      <c r="D29" s="761" t="s">
        <v>1426</v>
      </c>
      <c r="E29" s="414"/>
      <c r="F29" s="150" t="s">
        <v>110</v>
      </c>
      <c r="H29" s="414"/>
    </row>
    <row r="30" spans="1:8" x14ac:dyDescent="0.2">
      <c r="B30" s="150">
        <v>8</v>
      </c>
      <c r="C30" s="116" t="s">
        <v>1427</v>
      </c>
      <c r="D30" s="759"/>
    </row>
    <row r="31" spans="1:8" x14ac:dyDescent="0.2">
      <c r="D31" s="761" t="s">
        <v>1428</v>
      </c>
      <c r="E31" s="414"/>
      <c r="F31" s="150" t="s">
        <v>110</v>
      </c>
      <c r="H31" s="414"/>
    </row>
    <row r="32" spans="1:8" x14ac:dyDescent="0.2">
      <c r="B32" s="757">
        <v>9</v>
      </c>
      <c r="C32" s="116" t="s">
        <v>1429</v>
      </c>
      <c r="D32" s="759"/>
    </row>
    <row r="33" spans="1:8" x14ac:dyDescent="0.2">
      <c r="D33" s="761" t="s">
        <v>1430</v>
      </c>
      <c r="E33" s="414"/>
      <c r="F33" s="150" t="s">
        <v>110</v>
      </c>
      <c r="H33" s="414"/>
    </row>
    <row r="34" spans="1:8" x14ac:dyDescent="0.2">
      <c r="B34" s="757">
        <v>10</v>
      </c>
      <c r="C34" s="116" t="s">
        <v>1431</v>
      </c>
      <c r="D34" s="759"/>
    </row>
    <row r="35" spans="1:8" x14ac:dyDescent="0.2">
      <c r="D35" s="761" t="s">
        <v>1434</v>
      </c>
      <c r="E35" s="385">
        <f>+E29+E31+E33</f>
        <v>0</v>
      </c>
      <c r="F35" s="150" t="s">
        <v>1</v>
      </c>
      <c r="H35" s="385">
        <f>+H29+H31+H33</f>
        <v>0</v>
      </c>
    </row>
    <row r="37" spans="1:8" x14ac:dyDescent="0.2">
      <c r="A37" s="1536" t="s">
        <v>1436</v>
      </c>
      <c r="B37" s="1536"/>
      <c r="C37" s="1536"/>
      <c r="D37" s="1536"/>
      <c r="E37" s="1536"/>
      <c r="F37" s="1536"/>
      <c r="G37" s="1536"/>
      <c r="H37" s="1536"/>
    </row>
    <row r="38" spans="1:8" ht="25.5" customHeight="1" x14ac:dyDescent="0.2">
      <c r="A38" s="1539" t="s">
        <v>1446</v>
      </c>
      <c r="B38" s="1539"/>
      <c r="C38" s="1539"/>
      <c r="D38" s="1539"/>
      <c r="E38" s="1539"/>
      <c r="F38" s="1539"/>
      <c r="G38" s="1539"/>
      <c r="H38" s="1539"/>
    </row>
    <row r="39" spans="1:8" ht="7.5" customHeight="1" x14ac:dyDescent="0.2"/>
    <row r="40" spans="1:8" s="770" customFormat="1" ht="31.5" customHeight="1" x14ac:dyDescent="0.2">
      <c r="A40" s="1537" t="s">
        <v>1443</v>
      </c>
      <c r="B40" s="1537"/>
      <c r="C40" s="1537"/>
      <c r="D40" s="1537"/>
      <c r="E40" s="1537"/>
      <c r="F40" s="1537"/>
      <c r="G40" s="1537"/>
      <c r="H40" s="1537"/>
    </row>
    <row r="41" spans="1:8" ht="7.5" customHeight="1" x14ac:dyDescent="0.2"/>
    <row r="42" spans="1:8" ht="28.5" customHeight="1" x14ac:dyDescent="0.2">
      <c r="C42" s="1535" t="s">
        <v>1642</v>
      </c>
      <c r="D42" s="1535"/>
      <c r="E42" s="769" t="e">
        <f>+E21/E35</f>
        <v>#DIV/0!</v>
      </c>
      <c r="F42" s="150"/>
      <c r="H42" s="769" t="e">
        <f>+H21/H35</f>
        <v>#DIV/0!</v>
      </c>
    </row>
    <row r="43" spans="1:8" ht="7.5" customHeight="1" x14ac:dyDescent="0.2"/>
    <row r="44" spans="1:8" x14ac:dyDescent="0.2">
      <c r="A44" s="1536" t="s">
        <v>1437</v>
      </c>
      <c r="B44" s="1536"/>
      <c r="C44" s="1536"/>
      <c r="D44" s="1536"/>
      <c r="E44" s="1536"/>
      <c r="F44" s="1536"/>
      <c r="G44" s="1536"/>
      <c r="H44" s="1536"/>
    </row>
    <row r="45" spans="1:8" ht="41.25" customHeight="1" x14ac:dyDescent="0.2">
      <c r="A45" s="1539" t="s">
        <v>1445</v>
      </c>
      <c r="B45" s="1539"/>
      <c r="C45" s="1539"/>
      <c r="D45" s="1539"/>
      <c r="E45" s="1539"/>
      <c r="F45" s="1539"/>
      <c r="G45" s="1539"/>
      <c r="H45" s="1539"/>
    </row>
    <row r="46" spans="1:8" ht="7.5" customHeight="1" x14ac:dyDescent="0.2"/>
    <row r="47" spans="1:8" s="770" customFormat="1" ht="31.5" customHeight="1" x14ac:dyDescent="0.2">
      <c r="A47" s="1537" t="s">
        <v>1443</v>
      </c>
      <c r="B47" s="1537"/>
      <c r="C47" s="1537"/>
      <c r="D47" s="1537"/>
      <c r="E47" s="1537"/>
      <c r="F47" s="1537"/>
      <c r="G47" s="1537"/>
      <c r="H47" s="1537"/>
    </row>
    <row r="48" spans="1:8" ht="7.5" customHeight="1" x14ac:dyDescent="0.2"/>
    <row r="49" spans="1:8" ht="24.75" customHeight="1" x14ac:dyDescent="0.2">
      <c r="B49" s="1535" t="s">
        <v>1643</v>
      </c>
      <c r="C49" s="1535"/>
      <c r="D49" s="1535"/>
      <c r="E49" s="894" t="e">
        <f>+(E21-E19)/E35</f>
        <v>#DIV/0!</v>
      </c>
      <c r="F49" s="150"/>
      <c r="H49" s="894" t="e">
        <f>+(H21-H19)/H35</f>
        <v>#DIV/0!</v>
      </c>
    </row>
    <row r="50" spans="1:8" ht="6" customHeight="1" x14ac:dyDescent="0.2"/>
    <row r="51" spans="1:8" x14ac:dyDescent="0.2">
      <c r="A51" s="438" t="s">
        <v>15</v>
      </c>
      <c r="C51" s="438"/>
    </row>
    <row r="52" spans="1:8" ht="111" customHeight="1" x14ac:dyDescent="0.2">
      <c r="A52" s="1538"/>
      <c r="B52" s="1538"/>
      <c r="C52" s="1538"/>
      <c r="D52" s="1538"/>
      <c r="E52" s="1538"/>
      <c r="F52" s="1538"/>
      <c r="G52" s="1538"/>
      <c r="H52" s="1538"/>
    </row>
    <row r="53" spans="1:8" ht="4.5" customHeight="1" thickBot="1" x14ac:dyDescent="0.25"/>
    <row r="54" spans="1:8" ht="21" customHeight="1" x14ac:dyDescent="0.2">
      <c r="A54" s="765" t="s">
        <v>1439</v>
      </c>
      <c r="B54" s="766"/>
      <c r="C54" s="767"/>
      <c r="D54" s="767"/>
      <c r="E54" s="767"/>
      <c r="F54" s="767"/>
      <c r="G54" s="767"/>
      <c r="H54" s="768"/>
    </row>
    <row r="55" spans="1:8" ht="245.25" customHeight="1" thickBot="1" x14ac:dyDescent="0.25">
      <c r="A55" s="1532" t="s">
        <v>1441</v>
      </c>
      <c r="B55" s="1533"/>
      <c r="C55" s="1533"/>
      <c r="D55" s="1533"/>
      <c r="E55" s="1533"/>
      <c r="F55" s="1533"/>
      <c r="G55" s="1533"/>
      <c r="H55" s="1534"/>
    </row>
    <row r="56" spans="1:8" ht="8.25" customHeight="1" thickBot="1" x14ac:dyDescent="0.25"/>
    <row r="57" spans="1:8" x14ac:dyDescent="0.2">
      <c r="A57" s="765" t="s">
        <v>1440</v>
      </c>
      <c r="B57" s="766"/>
      <c r="C57" s="767"/>
      <c r="D57" s="767"/>
      <c r="E57" s="767"/>
      <c r="F57" s="767"/>
      <c r="G57" s="767"/>
      <c r="H57" s="768"/>
    </row>
    <row r="58" spans="1:8" ht="327.75" customHeight="1" thickBot="1" x14ac:dyDescent="0.25">
      <c r="A58" s="1532" t="s">
        <v>1442</v>
      </c>
      <c r="B58" s="1533"/>
      <c r="C58" s="1533"/>
      <c r="D58" s="1533"/>
      <c r="E58" s="1533"/>
      <c r="F58" s="1533"/>
      <c r="G58" s="1533"/>
      <c r="H58" s="1534"/>
    </row>
  </sheetData>
  <sheetProtection algorithmName="SHA-512" hashValue="iR8J9mKiH1+hNbBa2Q3plXy4dEtNQiyKNm2ullYKm2iZsHevh5OfZx0Kv3UL1sc34DAtYTm7K05NyTLBL15PHQ==" saltValue="NSXPXMDu7jkbfWC+3A5n9g==" spinCount="100000" sheet="1" objects="1" scenarios="1"/>
  <mergeCells count="13">
    <mergeCell ref="A55:H55"/>
    <mergeCell ref="A58:H58"/>
    <mergeCell ref="C42:D42"/>
    <mergeCell ref="A7:H7"/>
    <mergeCell ref="A25:H25"/>
    <mergeCell ref="A37:H37"/>
    <mergeCell ref="A44:H44"/>
    <mergeCell ref="A40:H40"/>
    <mergeCell ref="A47:H47"/>
    <mergeCell ref="A52:H52"/>
    <mergeCell ref="A45:H45"/>
    <mergeCell ref="A38:H38"/>
    <mergeCell ref="B49:D49"/>
  </mergeCells>
  <printOptions horizontalCentered="1"/>
  <pageMargins left="0.25" right="0.25" top="0.75" bottom="0.75" header="0.3" footer="0.3"/>
  <pageSetup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pageSetUpPr fitToPage="1"/>
  </sheetPr>
  <dimension ref="A1:N192"/>
  <sheetViews>
    <sheetView showGridLines="0" topLeftCell="A54" zoomScaleNormal="100" zoomScaleSheetLayoutView="100" workbookViewId="0">
      <selection activeCell="D12" sqref="D12"/>
    </sheetView>
  </sheetViews>
  <sheetFormatPr defaultColWidth="9.140625" defaultRowHeight="12.75" x14ac:dyDescent="0.2"/>
  <cols>
    <col min="1" max="1" width="3.42578125" style="53" customWidth="1"/>
    <col min="2" max="2" width="25" style="53" customWidth="1"/>
    <col min="3" max="3" width="3.28515625" style="53" customWidth="1"/>
    <col min="4" max="4" width="23.140625" style="53" customWidth="1"/>
    <col min="5" max="5" width="2.42578125" style="53" customWidth="1"/>
    <col min="6" max="6" width="19.28515625" style="53" customWidth="1"/>
    <col min="7" max="7" width="3.28515625" style="53" customWidth="1"/>
    <col min="8" max="8" width="4.7109375" style="53" customWidth="1"/>
    <col min="9" max="9" width="15" style="53" customWidth="1"/>
    <col min="10" max="10" width="6.42578125" style="830" customWidth="1"/>
    <col min="11" max="11" width="4.140625" style="53" customWidth="1"/>
    <col min="12" max="12" width="14.5703125" style="53" customWidth="1"/>
    <col min="13" max="13" width="5.42578125" style="53" customWidth="1"/>
    <col min="14" max="14" width="10.42578125" style="53" customWidth="1"/>
    <col min="15" max="16384" width="9.140625" style="53"/>
  </cols>
  <sheetData>
    <row r="1" spans="1:14" ht="26.25" x14ac:dyDescent="0.4">
      <c r="A1" s="1509" t="s">
        <v>1216</v>
      </c>
      <c r="B1" s="1509"/>
      <c r="C1" s="1509"/>
      <c r="D1" s="1509"/>
      <c r="E1" s="1509"/>
      <c r="F1" s="1509"/>
      <c r="G1" s="1509"/>
      <c r="H1" s="1509"/>
      <c r="I1" s="1509"/>
      <c r="J1" s="1509"/>
      <c r="K1" s="1509"/>
      <c r="L1" s="1509"/>
      <c r="M1" s="1509"/>
    </row>
    <row r="2" spans="1:14" ht="62.25" thickBot="1" x14ac:dyDescent="0.95">
      <c r="A2" s="51"/>
      <c r="B2" s="51"/>
      <c r="C2" s="51"/>
      <c r="D2" s="51"/>
      <c r="E2" s="51"/>
      <c r="F2" s="51"/>
      <c r="G2" s="51"/>
      <c r="H2" s="52" t="s">
        <v>124</v>
      </c>
      <c r="I2" s="426"/>
      <c r="J2" s="824"/>
      <c r="K2" s="426"/>
      <c r="L2" s="426"/>
      <c r="M2" s="427" t="s">
        <v>652</v>
      </c>
      <c r="N2" s="892">
        <v>43095</v>
      </c>
    </row>
    <row r="3" spans="1:14" ht="26.25" x14ac:dyDescent="0.4">
      <c r="A3" s="51"/>
      <c r="B3" s="51"/>
      <c r="C3" s="51"/>
      <c r="D3" s="51"/>
      <c r="E3" s="51"/>
      <c r="F3" s="51"/>
      <c r="G3" s="51"/>
      <c r="H3" s="52" t="s">
        <v>125</v>
      </c>
      <c r="I3" s="51"/>
      <c r="J3" s="645"/>
      <c r="K3" s="51"/>
      <c r="L3" s="51"/>
      <c r="M3" s="425" t="s">
        <v>1460</v>
      </c>
    </row>
    <row r="4" spans="1:14" ht="23.25" customHeight="1" x14ac:dyDescent="0.3">
      <c r="A4" s="51"/>
      <c r="B4" s="51"/>
      <c r="C4" s="51"/>
      <c r="D4" s="51"/>
      <c r="E4" s="51"/>
      <c r="F4" s="51"/>
      <c r="G4" s="51"/>
      <c r="H4" s="52"/>
      <c r="I4" s="51"/>
      <c r="J4" s="645"/>
      <c r="K4" s="51"/>
      <c r="L4" s="51"/>
      <c r="M4" s="775" t="s">
        <v>1461</v>
      </c>
    </row>
    <row r="5" spans="1:14" ht="18.75" x14ac:dyDescent="0.3">
      <c r="A5" s="54"/>
      <c r="B5" s="51"/>
      <c r="C5" s="51"/>
      <c r="D5" s="51"/>
      <c r="E5" s="51"/>
      <c r="F5" s="51"/>
      <c r="G5" s="51"/>
      <c r="H5" s="51"/>
      <c r="I5" s="51"/>
      <c r="J5" s="645"/>
      <c r="K5" s="51"/>
      <c r="L5" s="51"/>
      <c r="M5" s="55" t="s">
        <v>1679</v>
      </c>
    </row>
    <row r="6" spans="1:14" ht="8.25" customHeight="1" x14ac:dyDescent="0.2">
      <c r="A6" s="1541"/>
      <c r="B6" s="1541"/>
      <c r="C6" s="1541"/>
      <c r="D6" s="1541"/>
      <c r="E6" s="1541"/>
      <c r="F6" s="1541"/>
      <c r="G6" s="1541"/>
      <c r="H6" s="1541"/>
      <c r="I6" s="1541"/>
      <c r="J6" s="1541"/>
      <c r="K6" s="1541"/>
      <c r="L6" s="1541"/>
      <c r="M6" s="1541"/>
    </row>
    <row r="7" spans="1:14" ht="11.25" customHeight="1" x14ac:dyDescent="0.2">
      <c r="A7" s="419"/>
      <c r="B7" s="419"/>
      <c r="C7" s="419"/>
      <c r="D7" s="419"/>
      <c r="E7" s="419"/>
      <c r="F7" s="419"/>
      <c r="G7" s="419"/>
      <c r="H7" s="419"/>
      <c r="I7" s="419"/>
      <c r="J7" s="825"/>
      <c r="K7" s="419"/>
      <c r="L7" s="419"/>
      <c r="M7" s="419"/>
    </row>
    <row r="8" spans="1:14" x14ac:dyDescent="0.2">
      <c r="A8" s="51"/>
      <c r="B8" s="355" t="s">
        <v>127</v>
      </c>
      <c r="C8" s="1542"/>
      <c r="D8" s="1542"/>
      <c r="E8" s="51"/>
      <c r="F8" s="355" t="s">
        <v>128</v>
      </c>
      <c r="G8" s="1542"/>
      <c r="H8" s="1542"/>
      <c r="I8" s="1542"/>
      <c r="J8" s="1542"/>
      <c r="K8" s="1542"/>
      <c r="L8" s="1542"/>
      <c r="M8" s="1542"/>
    </row>
    <row r="9" spans="1:14" ht="13.5" thickBot="1" x14ac:dyDescent="0.25">
      <c r="A9" s="51"/>
      <c r="B9" s="355"/>
      <c r="C9" s="355"/>
      <c r="D9" s="355"/>
      <c r="E9" s="355"/>
      <c r="F9" s="355"/>
      <c r="G9" s="355"/>
      <c r="H9" s="355"/>
      <c r="I9" s="355"/>
      <c r="J9" s="826"/>
      <c r="K9" s="355"/>
      <c r="L9" s="355"/>
      <c r="M9" s="355"/>
    </row>
    <row r="10" spans="1:14" ht="21.75" thickBot="1" x14ac:dyDescent="0.4">
      <c r="A10" s="51"/>
      <c r="B10" s="1544" t="s">
        <v>1636</v>
      </c>
      <c r="C10" s="1545"/>
      <c r="D10" s="1545"/>
      <c r="E10" s="1545"/>
      <c r="F10" s="1545"/>
      <c r="G10" s="1545"/>
      <c r="H10" s="1545"/>
      <c r="I10" s="1545"/>
      <c r="J10" s="1545"/>
      <c r="K10" s="1545"/>
      <c r="L10" s="1546"/>
      <c r="M10" s="355"/>
    </row>
    <row r="11" spans="1:14" ht="11.25" customHeight="1" x14ac:dyDescent="0.2">
      <c r="A11" s="419"/>
      <c r="B11" s="419"/>
      <c r="C11" s="419"/>
      <c r="D11" s="419"/>
      <c r="E11" s="419"/>
      <c r="F11" s="419"/>
      <c r="G11" s="419"/>
      <c r="H11" s="419"/>
      <c r="I11" s="419"/>
      <c r="J11" s="825"/>
      <c r="K11" s="419"/>
      <c r="L11" s="419"/>
      <c r="M11" s="419"/>
    </row>
    <row r="12" spans="1:14" ht="16.5" customHeight="1" x14ac:dyDescent="0.3">
      <c r="A12" s="419"/>
      <c r="B12" s="419"/>
      <c r="C12" s="423" t="s">
        <v>650</v>
      </c>
      <c r="D12" s="444" t="s">
        <v>645</v>
      </c>
      <c r="E12" s="419"/>
      <c r="F12" s="440" t="str">
        <f>IF(D12="Fannie Mae", "This is the incorrect form - use FNMA 1084 Form", IF(D12="Jumbo", "This is the incorrect form - use FNMA 1084 Form", "This is the correct form for FHLMC, VA, FHA and USDA"))</f>
        <v>This is the correct form for FHLMC, VA, FHA and USDA</v>
      </c>
      <c r="G12" s="419"/>
      <c r="H12" s="419"/>
      <c r="I12" s="419"/>
      <c r="J12" s="825"/>
      <c r="K12" s="419"/>
      <c r="L12" s="419"/>
      <c r="M12" s="419"/>
    </row>
    <row r="13" spans="1:14" ht="16.5" customHeight="1" x14ac:dyDescent="0.3">
      <c r="A13" s="419"/>
      <c r="B13" s="419"/>
      <c r="C13" s="423" t="s">
        <v>1634</v>
      </c>
      <c r="D13" s="891"/>
      <c r="E13" s="419"/>
      <c r="F13" s="441" t="str">
        <f>IF(D13="","&lt; Error!  Must enter anticipated funding date!",IF(D13&lt;N2,"Error! This form is only for use with fundings on or after 12/26/2017","Funding Date is on or after 12/26/2017, form is acceptable"))</f>
        <v>&lt; Error!  Must enter anticipated funding date!</v>
      </c>
      <c r="G13" s="419"/>
      <c r="H13" s="419"/>
      <c r="I13" s="419"/>
      <c r="J13" s="825"/>
      <c r="K13" s="419"/>
      <c r="L13" s="419"/>
      <c r="M13" s="419"/>
    </row>
    <row r="14" spans="1:14" ht="9" customHeight="1" x14ac:dyDescent="0.2">
      <c r="A14" s="419"/>
      <c r="C14" s="945"/>
      <c r="D14" s="945"/>
      <c r="E14" s="945"/>
      <c r="F14" s="945"/>
      <c r="G14" s="945"/>
      <c r="H14" s="945"/>
      <c r="I14" s="945"/>
      <c r="J14" s="945"/>
      <c r="K14" s="945"/>
      <c r="L14" s="945"/>
      <c r="M14" s="945"/>
    </row>
    <row r="15" spans="1:14" ht="16.149999999999999" customHeight="1" x14ac:dyDescent="0.2">
      <c r="A15" s="419"/>
      <c r="B15" s="1554" t="s">
        <v>1681</v>
      </c>
      <c r="C15" s="1555"/>
      <c r="D15" s="1555"/>
      <c r="E15" s="1555"/>
      <c r="F15" s="1555"/>
      <c r="G15" s="1555"/>
      <c r="H15" s="1555"/>
      <c r="I15" s="1555"/>
      <c r="J15" s="1555"/>
      <c r="K15" s="1555"/>
      <c r="L15" s="1555"/>
      <c r="M15" s="1556"/>
    </row>
    <row r="16" spans="1:14" ht="9" customHeight="1" x14ac:dyDescent="0.2">
      <c r="A16" s="419"/>
      <c r="B16" s="419"/>
      <c r="C16" s="419"/>
      <c r="D16" s="419"/>
      <c r="E16" s="419"/>
      <c r="F16" s="419"/>
      <c r="G16" s="419"/>
      <c r="H16" s="419"/>
      <c r="I16" s="419"/>
      <c r="J16" s="825"/>
      <c r="K16" s="419"/>
      <c r="L16" s="419"/>
      <c r="M16" s="419"/>
    </row>
    <row r="17" spans="1:13" ht="17.25" customHeight="1" x14ac:dyDescent="0.3">
      <c r="A17" s="448" t="s">
        <v>1468</v>
      </c>
      <c r="B17" s="419"/>
      <c r="C17" s="419"/>
      <c r="D17" s="419"/>
      <c r="E17" s="419"/>
      <c r="F17" s="419"/>
      <c r="G17" s="419"/>
      <c r="H17" s="419"/>
      <c r="I17" s="419"/>
      <c r="J17" s="825"/>
      <c r="K17" s="419"/>
      <c r="L17" s="419"/>
      <c r="M17" s="419"/>
    </row>
    <row r="18" spans="1:13" ht="15" x14ac:dyDescent="0.25">
      <c r="B18" s="386" t="s">
        <v>618</v>
      </c>
      <c r="C18" s="51"/>
      <c r="D18" s="51"/>
      <c r="E18" s="51"/>
      <c r="F18" s="355"/>
      <c r="G18" s="51"/>
      <c r="H18" s="356" t="s">
        <v>129</v>
      </c>
      <c r="I18" s="445" t="s">
        <v>130</v>
      </c>
      <c r="J18" s="645"/>
      <c r="K18" s="356" t="s">
        <v>129</v>
      </c>
      <c r="L18" s="357" t="str">
        <f>IF(I18="starting year", " ", I18-1)</f>
        <v xml:space="preserve"> </v>
      </c>
      <c r="M18" s="51"/>
    </row>
    <row r="19" spans="1:13" ht="11.25" customHeight="1" x14ac:dyDescent="0.25">
      <c r="A19" s="386"/>
      <c r="B19" s="180"/>
      <c r="C19" s="51"/>
      <c r="D19" s="51"/>
      <c r="E19" s="51"/>
      <c r="F19" s="51"/>
      <c r="G19" s="51"/>
      <c r="H19" s="51"/>
      <c r="I19" s="51"/>
      <c r="J19" s="645"/>
      <c r="K19" s="51"/>
      <c r="L19" s="51"/>
      <c r="M19" s="51"/>
    </row>
    <row r="20" spans="1:13" ht="11.25" customHeight="1" x14ac:dyDescent="0.25">
      <c r="A20" s="386" t="s">
        <v>1469</v>
      </c>
      <c r="B20" s="180"/>
      <c r="C20" s="51"/>
      <c r="D20" s="51"/>
      <c r="E20" s="51"/>
      <c r="F20" s="51"/>
      <c r="G20" s="51"/>
      <c r="H20" s="51"/>
      <c r="I20" s="51"/>
      <c r="J20" s="645"/>
      <c r="K20" s="51"/>
      <c r="L20" s="51"/>
      <c r="M20" s="51"/>
    </row>
    <row r="21" spans="1:13" ht="12.75" customHeight="1" x14ac:dyDescent="0.25">
      <c r="A21" s="386"/>
      <c r="C21" s="776" t="s">
        <v>1470</v>
      </c>
      <c r="D21" s="1542"/>
      <c r="E21" s="1542"/>
      <c r="F21" s="1542"/>
      <c r="G21" s="51"/>
      <c r="H21" s="51"/>
      <c r="I21" s="51"/>
      <c r="J21" s="645"/>
      <c r="K21" s="51"/>
      <c r="L21" s="51"/>
      <c r="M21" s="51"/>
    </row>
    <row r="22" spans="1:13" ht="15" x14ac:dyDescent="0.25">
      <c r="A22" s="386"/>
      <c r="B22" s="116" t="s">
        <v>1471</v>
      </c>
      <c r="C22" s="51"/>
      <c r="D22" s="51"/>
      <c r="E22" s="51"/>
      <c r="F22" s="51"/>
      <c r="G22" s="51"/>
      <c r="H22" s="356" t="s">
        <v>124</v>
      </c>
      <c r="I22" s="443"/>
      <c r="J22" s="359">
        <f t="shared" ref="J22" si="0">IF(I22&lt;0, "&lt;Error",1)</f>
        <v>1</v>
      </c>
      <c r="K22" s="356" t="s">
        <v>124</v>
      </c>
      <c r="L22" s="443"/>
      <c r="M22" s="359">
        <f t="shared" ref="M22" si="1">IF(L22&lt;0, "&lt;Error",1)</f>
        <v>1</v>
      </c>
    </row>
    <row r="23" spans="1:13" ht="15" x14ac:dyDescent="0.25">
      <c r="A23" s="386"/>
      <c r="B23" s="777" t="s">
        <v>1473</v>
      </c>
      <c r="C23" s="51"/>
      <c r="D23" s="51"/>
      <c r="E23" s="51"/>
      <c r="F23" s="51"/>
      <c r="G23" s="51"/>
      <c r="I23" s="385">
        <f>+'New Form91 SE Calcs'!J12</f>
        <v>0</v>
      </c>
      <c r="J23" s="359"/>
      <c r="K23" s="51"/>
      <c r="L23" s="385">
        <f>+'New Form91 SE Calcs'!M12</f>
        <v>0</v>
      </c>
      <c r="M23" s="359"/>
    </row>
    <row r="24" spans="1:13" ht="14.25" x14ac:dyDescent="0.2">
      <c r="A24" s="362" t="s">
        <v>1472</v>
      </c>
      <c r="B24" s="180"/>
      <c r="C24" s="51"/>
      <c r="D24" s="51"/>
      <c r="E24" s="51"/>
      <c r="F24" s="51"/>
      <c r="G24" s="51"/>
      <c r="H24" s="51"/>
      <c r="I24" s="51"/>
      <c r="J24" s="52"/>
      <c r="K24" s="51"/>
      <c r="L24" s="51"/>
      <c r="M24" s="52"/>
    </row>
    <row r="25" spans="1:13" ht="15" x14ac:dyDescent="0.25">
      <c r="A25" s="386"/>
      <c r="B25" s="180"/>
      <c r="C25" s="51"/>
      <c r="D25" s="51"/>
      <c r="E25" s="51"/>
      <c r="F25" s="51"/>
      <c r="G25" s="51"/>
      <c r="H25" s="51"/>
      <c r="I25" s="51"/>
      <c r="J25" s="52"/>
      <c r="K25" s="51"/>
      <c r="L25" s="51"/>
      <c r="M25" s="52"/>
    </row>
    <row r="26" spans="1:13" ht="15" x14ac:dyDescent="0.25">
      <c r="A26" s="386" t="s">
        <v>1462</v>
      </c>
      <c r="B26" s="180"/>
      <c r="C26" s="51"/>
      <c r="D26" s="51"/>
      <c r="E26" s="51"/>
      <c r="F26" s="51"/>
      <c r="G26" s="51"/>
      <c r="H26" s="51"/>
      <c r="I26" s="51"/>
      <c r="J26" s="52"/>
      <c r="K26" s="51"/>
      <c r="L26" s="51"/>
      <c r="M26" s="52"/>
    </row>
    <row r="27" spans="1:13" x14ac:dyDescent="0.2">
      <c r="A27" s="180"/>
      <c r="B27" s="180" t="s">
        <v>1474</v>
      </c>
      <c r="C27" s="51"/>
      <c r="D27" s="51"/>
      <c r="E27" s="51"/>
      <c r="F27" s="51"/>
      <c r="G27" s="51"/>
      <c r="H27" s="356" t="s">
        <v>124</v>
      </c>
      <c r="I27" s="443"/>
      <c r="J27" s="359">
        <f t="shared" ref="J27:J29" si="2">IF(I27&lt;0, "&lt;Error",1)</f>
        <v>1</v>
      </c>
      <c r="K27" s="356" t="s">
        <v>124</v>
      </c>
      <c r="L27" s="443"/>
      <c r="M27" s="359">
        <f t="shared" ref="M27:M29" si="3">IF(L27&lt;0, "&lt;Error",1)</f>
        <v>1</v>
      </c>
    </row>
    <row r="28" spans="1:13" x14ac:dyDescent="0.2">
      <c r="A28" s="180"/>
      <c r="B28" s="180" t="s">
        <v>1475</v>
      </c>
      <c r="C28" s="51"/>
      <c r="D28" s="51"/>
      <c r="E28" s="51"/>
      <c r="F28" s="51"/>
      <c r="G28" s="51"/>
      <c r="H28" s="356" t="s">
        <v>124</v>
      </c>
      <c r="I28" s="443"/>
      <c r="J28" s="359">
        <f t="shared" si="2"/>
        <v>1</v>
      </c>
      <c r="K28" s="356" t="s">
        <v>124</v>
      </c>
      <c r="L28" s="443"/>
      <c r="M28" s="359">
        <f t="shared" si="3"/>
        <v>1</v>
      </c>
    </row>
    <row r="29" spans="1:13" x14ac:dyDescent="0.2">
      <c r="A29" s="180"/>
      <c r="B29" s="180" t="s">
        <v>1476</v>
      </c>
      <c r="C29" s="51"/>
      <c r="D29" s="51"/>
      <c r="E29" s="51"/>
      <c r="F29" s="51"/>
      <c r="G29" s="51"/>
      <c r="H29" s="356" t="s">
        <v>125</v>
      </c>
      <c r="I29" s="443"/>
      <c r="J29" s="359">
        <f t="shared" si="2"/>
        <v>1</v>
      </c>
      <c r="K29" s="356" t="s">
        <v>125</v>
      </c>
      <c r="L29" s="443"/>
      <c r="M29" s="359">
        <f t="shared" si="3"/>
        <v>1</v>
      </c>
    </row>
    <row r="30" spans="1:13" x14ac:dyDescent="0.2">
      <c r="A30" s="180"/>
      <c r="B30" s="777" t="s">
        <v>1477</v>
      </c>
      <c r="C30" s="51"/>
      <c r="D30" s="51"/>
      <c r="E30" s="51"/>
      <c r="F30" s="51"/>
      <c r="G30" s="51"/>
      <c r="H30" s="51"/>
      <c r="I30" s="385">
        <f>+'New Form91 SE Calcs'!J19</f>
        <v>0</v>
      </c>
      <c r="J30" s="359"/>
      <c r="K30" s="51"/>
      <c r="L30" s="385">
        <f>+'New Form91 SE Calcs'!M19</f>
        <v>0</v>
      </c>
      <c r="M30" s="359"/>
    </row>
    <row r="31" spans="1:13" x14ac:dyDescent="0.2">
      <c r="A31" s="180"/>
      <c r="B31" s="180"/>
      <c r="C31" s="51"/>
      <c r="D31" s="51"/>
      <c r="E31" s="51"/>
      <c r="F31" s="51"/>
      <c r="G31" s="51"/>
      <c r="H31" s="51"/>
      <c r="I31" s="359"/>
      <c r="J31" s="359"/>
      <c r="K31" s="359"/>
      <c r="L31" s="359"/>
      <c r="M31" s="359"/>
    </row>
    <row r="32" spans="1:13" ht="15" x14ac:dyDescent="0.25">
      <c r="A32" s="386" t="s">
        <v>1478</v>
      </c>
      <c r="B32" s="180"/>
      <c r="C32" s="51"/>
      <c r="D32" s="51"/>
      <c r="E32" s="51"/>
      <c r="F32" s="51"/>
      <c r="G32" s="51"/>
      <c r="H32" s="51"/>
      <c r="I32" s="51"/>
      <c r="J32" s="52"/>
      <c r="K32" s="51"/>
      <c r="L32" s="51"/>
      <c r="M32" s="52"/>
    </row>
    <row r="33" spans="1:14" ht="13.5" customHeight="1" x14ac:dyDescent="0.25">
      <c r="A33" s="386"/>
      <c r="C33" s="776" t="s">
        <v>1479</v>
      </c>
      <c r="D33" s="1542"/>
      <c r="E33" s="1542"/>
      <c r="F33" s="1542"/>
      <c r="G33" s="51"/>
      <c r="H33" s="51"/>
      <c r="I33" s="51"/>
      <c r="J33" s="52"/>
      <c r="K33" s="51"/>
      <c r="L33" s="51"/>
      <c r="M33" s="52"/>
    </row>
    <row r="34" spans="1:14" x14ac:dyDescent="0.2">
      <c r="A34" s="180"/>
      <c r="B34" s="180" t="s">
        <v>1480</v>
      </c>
      <c r="C34" s="51"/>
      <c r="D34" s="51"/>
      <c r="E34" s="51"/>
      <c r="F34" s="51"/>
      <c r="G34" s="51"/>
      <c r="H34" s="415" t="s">
        <v>124</v>
      </c>
      <c r="I34" s="443"/>
      <c r="J34" s="359">
        <f t="shared" ref="J34:J40" si="4">IF(I34&lt;0, "&lt;Error",1)</f>
        <v>1</v>
      </c>
      <c r="K34" s="415" t="s">
        <v>124</v>
      </c>
      <c r="L34" s="443"/>
      <c r="M34" s="359">
        <f t="shared" ref="M34:M40" si="5">IF(L34&lt;0, "&lt;Error",1)</f>
        <v>1</v>
      </c>
    </row>
    <row r="35" spans="1:14" x14ac:dyDescent="0.2">
      <c r="A35" s="180"/>
      <c r="B35" s="116" t="s">
        <v>1485</v>
      </c>
      <c r="C35" s="51"/>
      <c r="D35" s="51"/>
      <c r="E35" s="51"/>
      <c r="F35" s="51"/>
      <c r="G35" s="51"/>
      <c r="H35" s="415" t="s">
        <v>124</v>
      </c>
      <c r="I35" s="443"/>
      <c r="J35" s="359">
        <f t="shared" si="4"/>
        <v>1</v>
      </c>
      <c r="K35" s="415" t="s">
        <v>124</v>
      </c>
      <c r="L35" s="443"/>
      <c r="M35" s="359">
        <f t="shared" si="5"/>
        <v>1</v>
      </c>
    </row>
    <row r="36" spans="1:14" x14ac:dyDescent="0.2">
      <c r="A36" s="180"/>
      <c r="B36" s="180" t="s">
        <v>441</v>
      </c>
      <c r="C36" s="51"/>
      <c r="D36" s="51"/>
      <c r="E36" s="51"/>
      <c r="F36" s="51"/>
      <c r="G36" s="51"/>
      <c r="H36" s="356" t="s">
        <v>124</v>
      </c>
      <c r="I36" s="443"/>
      <c r="J36" s="359">
        <f t="shared" si="4"/>
        <v>1</v>
      </c>
      <c r="K36" s="356" t="s">
        <v>124</v>
      </c>
      <c r="L36" s="443"/>
      <c r="M36" s="359">
        <f t="shared" si="5"/>
        <v>1</v>
      </c>
    </row>
    <row r="37" spans="1:14" x14ac:dyDescent="0.2">
      <c r="A37" s="180"/>
      <c r="B37" s="180" t="s">
        <v>117</v>
      </c>
      <c r="C37" s="51"/>
      <c r="D37" s="51"/>
      <c r="E37" s="51"/>
      <c r="F37" s="51"/>
      <c r="G37" s="51"/>
      <c r="H37" s="356" t="s">
        <v>124</v>
      </c>
      <c r="I37" s="443"/>
      <c r="J37" s="359">
        <f t="shared" si="4"/>
        <v>1</v>
      </c>
      <c r="K37" s="356" t="s">
        <v>124</v>
      </c>
      <c r="L37" s="443"/>
      <c r="M37" s="359">
        <f t="shared" si="5"/>
        <v>1</v>
      </c>
    </row>
    <row r="38" spans="1:14" x14ac:dyDescent="0.2">
      <c r="A38" s="180"/>
      <c r="B38" s="180" t="s">
        <v>1481</v>
      </c>
      <c r="C38" s="51"/>
      <c r="D38" s="51"/>
      <c r="E38" s="827" t="str">
        <f>IF($D$12="FHA","See Note for FHA&gt;&gt;","")</f>
        <v/>
      </c>
      <c r="F38" s="51"/>
      <c r="G38" s="51"/>
      <c r="H38" s="356" t="s">
        <v>125</v>
      </c>
      <c r="I38" s="443"/>
      <c r="J38" s="359">
        <f t="shared" si="4"/>
        <v>1</v>
      </c>
      <c r="K38" s="356" t="s">
        <v>125</v>
      </c>
      <c r="L38" s="443"/>
      <c r="M38" s="359">
        <f t="shared" si="5"/>
        <v>1</v>
      </c>
      <c r="N38" s="944" t="s">
        <v>1687</v>
      </c>
    </row>
    <row r="39" spans="1:14" x14ac:dyDescent="0.2">
      <c r="A39" s="180"/>
      <c r="B39" s="180" t="s">
        <v>1482</v>
      </c>
      <c r="C39" s="51"/>
      <c r="D39" s="51"/>
      <c r="E39" s="51"/>
      <c r="F39" s="51"/>
      <c r="G39" s="51"/>
      <c r="H39" s="356" t="s">
        <v>124</v>
      </c>
      <c r="I39" s="443"/>
      <c r="J39" s="359">
        <f t="shared" si="4"/>
        <v>1</v>
      </c>
      <c r="K39" s="356" t="s">
        <v>124</v>
      </c>
      <c r="L39" s="443"/>
      <c r="M39" s="359">
        <f t="shared" si="5"/>
        <v>1</v>
      </c>
    </row>
    <row r="40" spans="1:14" x14ac:dyDescent="0.2">
      <c r="A40" s="180"/>
      <c r="B40" s="180" t="s">
        <v>1483</v>
      </c>
      <c r="C40" s="51"/>
      <c r="D40" s="51"/>
      <c r="E40" s="51"/>
      <c r="F40" s="51"/>
      <c r="G40" s="51"/>
      <c r="H40" s="356" t="s">
        <v>124</v>
      </c>
      <c r="I40" s="443"/>
      <c r="J40" s="359">
        <f t="shared" si="4"/>
        <v>1</v>
      </c>
      <c r="K40" s="356" t="s">
        <v>124</v>
      </c>
      <c r="L40" s="443"/>
      <c r="M40" s="359">
        <f t="shared" si="5"/>
        <v>1</v>
      </c>
    </row>
    <row r="41" spans="1:14" x14ac:dyDescent="0.2">
      <c r="A41" s="180"/>
      <c r="B41" s="777" t="s">
        <v>1484</v>
      </c>
      <c r="C41" s="51"/>
      <c r="D41" s="51"/>
      <c r="E41" s="51"/>
      <c r="F41" s="51"/>
      <c r="G41" s="51"/>
      <c r="H41" s="51"/>
      <c r="I41" s="385">
        <f>+'New Form91 SE Calcs'!J30</f>
        <v>0</v>
      </c>
      <c r="J41" s="359"/>
      <c r="K41" s="51"/>
      <c r="L41" s="385">
        <f>+'New Form91 SE Calcs'!M30</f>
        <v>0</v>
      </c>
      <c r="M41" s="359"/>
    </row>
    <row r="42" spans="1:14" x14ac:dyDescent="0.2">
      <c r="A42" s="180"/>
      <c r="B42" s="180"/>
      <c r="C42" s="51"/>
      <c r="D42" s="51"/>
      <c r="E42" s="51"/>
      <c r="F42" s="51"/>
      <c r="G42" s="51"/>
      <c r="H42" s="51"/>
      <c r="I42" s="51"/>
      <c r="J42" s="52"/>
      <c r="K42" s="51"/>
      <c r="L42" s="51"/>
      <c r="M42" s="52"/>
    </row>
    <row r="43" spans="1:14" ht="15" x14ac:dyDescent="0.25">
      <c r="A43" s="386" t="s">
        <v>1486</v>
      </c>
      <c r="B43" s="180"/>
      <c r="C43" s="51"/>
      <c r="D43" s="51"/>
      <c r="E43" s="51"/>
      <c r="F43" s="51"/>
      <c r="G43" s="51"/>
      <c r="H43" s="51"/>
      <c r="I43" s="51"/>
      <c r="J43" s="52"/>
      <c r="K43" s="51"/>
      <c r="L43" s="51"/>
      <c r="M43" s="52"/>
    </row>
    <row r="44" spans="1:14" ht="13.5" customHeight="1" x14ac:dyDescent="0.25">
      <c r="A44" s="386"/>
      <c r="C44" s="776" t="s">
        <v>1487</v>
      </c>
      <c r="D44" s="1542"/>
      <c r="E44" s="1542"/>
      <c r="F44" s="1542"/>
      <c r="G44" s="51"/>
      <c r="H44" s="51"/>
      <c r="I44" s="51"/>
      <c r="J44" s="52"/>
      <c r="K44" s="51"/>
      <c r="L44" s="51"/>
      <c r="M44" s="52"/>
    </row>
    <row r="45" spans="1:14" x14ac:dyDescent="0.2">
      <c r="A45" s="180"/>
      <c r="B45" s="180" t="s">
        <v>1480</v>
      </c>
      <c r="C45" s="51"/>
      <c r="D45" s="51"/>
      <c r="E45" s="51"/>
      <c r="F45" s="51"/>
      <c r="G45" s="51"/>
      <c r="H45" s="415" t="s">
        <v>124</v>
      </c>
      <c r="I45" s="443"/>
      <c r="J45" s="359">
        <f t="shared" ref="J45:J51" si="6">IF(I45&lt;0, "&lt;Error",1)</f>
        <v>1</v>
      </c>
      <c r="K45" s="415" t="s">
        <v>124</v>
      </c>
      <c r="L45" s="443"/>
      <c r="M45" s="359">
        <f t="shared" ref="M45:M51" si="7">IF(L45&lt;0, "&lt;Error",1)</f>
        <v>1</v>
      </c>
    </row>
    <row r="46" spans="1:14" x14ac:dyDescent="0.2">
      <c r="A46" s="180"/>
      <c r="B46" s="116" t="s">
        <v>1485</v>
      </c>
      <c r="C46" s="51"/>
      <c r="D46" s="51"/>
      <c r="E46" s="51"/>
      <c r="F46" s="51"/>
      <c r="G46" s="51"/>
      <c r="H46" s="415" t="s">
        <v>124</v>
      </c>
      <c r="I46" s="443"/>
      <c r="J46" s="359">
        <f t="shared" si="6"/>
        <v>1</v>
      </c>
      <c r="K46" s="415" t="s">
        <v>124</v>
      </c>
      <c r="L46" s="443"/>
      <c r="M46" s="359">
        <f t="shared" si="7"/>
        <v>1</v>
      </c>
    </row>
    <row r="47" spans="1:14" x14ac:dyDescent="0.2">
      <c r="A47" s="180"/>
      <c r="B47" s="180" t="s">
        <v>441</v>
      </c>
      <c r="C47" s="51"/>
      <c r="D47" s="51"/>
      <c r="E47" s="51"/>
      <c r="F47" s="51"/>
      <c r="G47" s="51"/>
      <c r="H47" s="356" t="s">
        <v>124</v>
      </c>
      <c r="I47" s="443"/>
      <c r="J47" s="359">
        <f t="shared" si="6"/>
        <v>1</v>
      </c>
      <c r="K47" s="356" t="s">
        <v>124</v>
      </c>
      <c r="L47" s="443"/>
      <c r="M47" s="359">
        <f t="shared" si="7"/>
        <v>1</v>
      </c>
    </row>
    <row r="48" spans="1:14" x14ac:dyDescent="0.2">
      <c r="A48" s="180"/>
      <c r="B48" s="180" t="s">
        <v>117</v>
      </c>
      <c r="C48" s="51"/>
      <c r="D48" s="51"/>
      <c r="E48" s="51"/>
      <c r="F48" s="51"/>
      <c r="G48" s="51"/>
      <c r="H48" s="356" t="s">
        <v>124</v>
      </c>
      <c r="I48" s="443"/>
      <c r="J48" s="359">
        <f t="shared" si="6"/>
        <v>1</v>
      </c>
      <c r="K48" s="356" t="s">
        <v>124</v>
      </c>
      <c r="L48" s="443"/>
      <c r="M48" s="359">
        <f t="shared" si="7"/>
        <v>1</v>
      </c>
    </row>
    <row r="49" spans="1:14" x14ac:dyDescent="0.2">
      <c r="A49" s="180"/>
      <c r="B49" s="180" t="s">
        <v>1481</v>
      </c>
      <c r="C49" s="51"/>
      <c r="D49" s="51"/>
      <c r="E49" s="51"/>
      <c r="F49" s="51"/>
      <c r="G49" s="51"/>
      <c r="H49" s="356" t="s">
        <v>125</v>
      </c>
      <c r="I49" s="443"/>
      <c r="J49" s="359">
        <f t="shared" si="6"/>
        <v>1</v>
      </c>
      <c r="K49" s="356" t="s">
        <v>125</v>
      </c>
      <c r="L49" s="443"/>
      <c r="M49" s="359">
        <f t="shared" si="7"/>
        <v>1</v>
      </c>
    </row>
    <row r="50" spans="1:14" x14ac:dyDescent="0.2">
      <c r="A50" s="180"/>
      <c r="B50" s="180" t="s">
        <v>1482</v>
      </c>
      <c r="C50" s="51"/>
      <c r="D50" s="51"/>
      <c r="E50" s="51"/>
      <c r="F50" s="51"/>
      <c r="G50" s="51"/>
      <c r="H50" s="356" t="s">
        <v>124</v>
      </c>
      <c r="I50" s="443"/>
      <c r="J50" s="359">
        <f t="shared" si="6"/>
        <v>1</v>
      </c>
      <c r="K50" s="356" t="s">
        <v>124</v>
      </c>
      <c r="L50" s="443"/>
      <c r="M50" s="359">
        <f t="shared" si="7"/>
        <v>1</v>
      </c>
    </row>
    <row r="51" spans="1:14" x14ac:dyDescent="0.2">
      <c r="A51" s="180"/>
      <c r="B51" s="180" t="s">
        <v>1483</v>
      </c>
      <c r="C51" s="51"/>
      <c r="D51" s="51"/>
      <c r="E51" s="51"/>
      <c r="F51" s="51"/>
      <c r="G51" s="51"/>
      <c r="H51" s="356" t="s">
        <v>124</v>
      </c>
      <c r="I51" s="443"/>
      <c r="J51" s="359">
        <f t="shared" si="6"/>
        <v>1</v>
      </c>
      <c r="K51" s="356" t="s">
        <v>124</v>
      </c>
      <c r="L51" s="443"/>
      <c r="M51" s="359">
        <f t="shared" si="7"/>
        <v>1</v>
      </c>
    </row>
    <row r="52" spans="1:14" x14ac:dyDescent="0.2">
      <c r="A52" s="180"/>
      <c r="B52" s="777" t="s">
        <v>1488</v>
      </c>
      <c r="C52" s="51"/>
      <c r="D52" s="51"/>
      <c r="E52" s="51"/>
      <c r="F52" s="51"/>
      <c r="G52" s="51"/>
      <c r="H52" s="51"/>
      <c r="I52" s="385">
        <f>+'New Form91 SE Calcs'!J41</f>
        <v>0</v>
      </c>
      <c r="J52" s="359"/>
      <c r="K52" s="51"/>
      <c r="L52" s="385">
        <f>+'New Form91 SE Calcs'!M41</f>
        <v>0</v>
      </c>
      <c r="M52" s="359"/>
    </row>
    <row r="53" spans="1:14" x14ac:dyDescent="0.2">
      <c r="A53" s="180"/>
      <c r="B53" s="180"/>
      <c r="C53" s="51"/>
      <c r="D53" s="51"/>
      <c r="E53" s="51"/>
      <c r="F53" s="51"/>
      <c r="G53" s="51"/>
      <c r="H53" s="51"/>
      <c r="I53" s="51"/>
      <c r="J53" s="52"/>
      <c r="K53" s="51"/>
      <c r="L53" s="51"/>
      <c r="M53" s="52"/>
      <c r="N53" s="360"/>
    </row>
    <row r="54" spans="1:14" ht="15" x14ac:dyDescent="0.25">
      <c r="A54" s="386" t="s">
        <v>1463</v>
      </c>
      <c r="B54" s="180"/>
      <c r="C54" s="51"/>
      <c r="D54" s="51"/>
      <c r="E54" s="51"/>
      <c r="F54" s="51"/>
      <c r="G54" s="51"/>
      <c r="H54" s="51"/>
      <c r="I54" s="51"/>
      <c r="J54" s="52"/>
      <c r="K54" s="51"/>
      <c r="L54" s="51"/>
      <c r="M54" s="52"/>
    </row>
    <row r="55" spans="1:14" x14ac:dyDescent="0.2">
      <c r="A55" s="180"/>
      <c r="B55" s="116" t="s">
        <v>1464</v>
      </c>
      <c r="C55" s="51"/>
      <c r="D55" s="51"/>
      <c r="E55" s="51"/>
      <c r="F55" s="51"/>
      <c r="G55" s="51"/>
      <c r="H55" s="415" t="s">
        <v>124</v>
      </c>
      <c r="I55" s="443"/>
      <c r="J55" s="359">
        <f t="shared" ref="J55" si="8">IF(I55&lt;0, "&lt;Error",1)</f>
        <v>1</v>
      </c>
      <c r="K55" s="415" t="s">
        <v>124</v>
      </c>
      <c r="L55" s="443"/>
      <c r="M55" s="359">
        <f t="shared" ref="M55" si="9">IF(L55&lt;0, "&lt;Error",1)</f>
        <v>1</v>
      </c>
    </row>
    <row r="56" spans="1:14" x14ac:dyDescent="0.2">
      <c r="A56" s="180"/>
      <c r="B56" s="777" t="s">
        <v>1489</v>
      </c>
      <c r="C56" s="51"/>
      <c r="D56" s="51"/>
      <c r="E56" s="51"/>
      <c r="F56" s="51"/>
      <c r="G56" s="51"/>
      <c r="H56" s="51"/>
      <c r="I56" s="385">
        <f>+'New Form91 SE Calcs'!J45</f>
        <v>0</v>
      </c>
      <c r="J56" s="359"/>
      <c r="K56" s="51"/>
      <c r="L56" s="385">
        <f>+'New Form91 SE Calcs'!M45</f>
        <v>0</v>
      </c>
      <c r="M56" s="359"/>
    </row>
    <row r="57" spans="1:14" x14ac:dyDescent="0.2">
      <c r="A57" s="180"/>
      <c r="B57" s="180"/>
      <c r="C57" s="51"/>
      <c r="D57" s="51"/>
      <c r="E57" s="51"/>
      <c r="F57" s="51"/>
      <c r="G57" s="51"/>
      <c r="H57" s="51"/>
      <c r="I57" s="51"/>
      <c r="J57" s="52"/>
      <c r="K57" s="51"/>
      <c r="L57" s="51"/>
      <c r="M57" s="52"/>
    </row>
    <row r="58" spans="1:14" ht="17.25" x14ac:dyDescent="0.25">
      <c r="A58" s="386" t="s">
        <v>1493</v>
      </c>
      <c r="B58" s="180"/>
      <c r="C58" s="51"/>
      <c r="D58" s="51"/>
      <c r="E58" s="51"/>
      <c r="F58" s="51"/>
      <c r="G58" s="51"/>
      <c r="H58" s="51"/>
      <c r="I58" s="51"/>
      <c r="J58" s="52"/>
      <c r="K58" s="51"/>
      <c r="L58" s="51"/>
      <c r="M58" s="52"/>
    </row>
    <row r="59" spans="1:14" x14ac:dyDescent="0.2">
      <c r="A59" s="180"/>
      <c r="B59" s="180" t="s">
        <v>1490</v>
      </c>
      <c r="C59" s="51"/>
      <c r="D59" s="51"/>
      <c r="E59" s="51"/>
      <c r="F59" s="51"/>
      <c r="G59" s="51"/>
      <c r="H59" s="356" t="s">
        <v>124</v>
      </c>
      <c r="I59" s="443"/>
      <c r="J59" s="359">
        <f t="shared" ref="J59:J61" si="10">IF(I59&lt;0, "&lt;Error",1)</f>
        <v>1</v>
      </c>
      <c r="K59" s="356" t="s">
        <v>124</v>
      </c>
      <c r="L59" s="443"/>
      <c r="M59" s="359">
        <f t="shared" ref="M59:M61" si="11">IF(L59&lt;0, "&lt;Error",1)</f>
        <v>1</v>
      </c>
    </row>
    <row r="60" spans="1:14" x14ac:dyDescent="0.2">
      <c r="A60" s="180"/>
      <c r="B60" s="180" t="s">
        <v>1491</v>
      </c>
      <c r="C60" s="51"/>
      <c r="D60" s="51"/>
      <c r="E60" s="51"/>
      <c r="F60" s="51"/>
      <c r="G60" s="51"/>
      <c r="H60" s="356" t="s">
        <v>125</v>
      </c>
      <c r="I60" s="443"/>
      <c r="J60" s="359">
        <f t="shared" si="10"/>
        <v>1</v>
      </c>
      <c r="K60" s="356" t="s">
        <v>125</v>
      </c>
      <c r="L60" s="443"/>
      <c r="M60" s="359">
        <f t="shared" si="11"/>
        <v>1</v>
      </c>
    </row>
    <row r="61" spans="1:14" x14ac:dyDescent="0.2">
      <c r="A61" s="180"/>
      <c r="B61" s="180" t="s">
        <v>441</v>
      </c>
      <c r="C61" s="51"/>
      <c r="D61" s="51"/>
      <c r="E61" s="51"/>
      <c r="F61" s="51"/>
      <c r="G61" s="51"/>
      <c r="H61" s="356" t="s">
        <v>124</v>
      </c>
      <c r="I61" s="443"/>
      <c r="J61" s="359">
        <f t="shared" si="10"/>
        <v>1</v>
      </c>
      <c r="K61" s="356" t="s">
        <v>124</v>
      </c>
      <c r="L61" s="443"/>
      <c r="M61" s="359">
        <f t="shared" si="11"/>
        <v>1</v>
      </c>
    </row>
    <row r="62" spans="1:14" x14ac:dyDescent="0.2">
      <c r="A62" s="180"/>
      <c r="B62" s="777" t="s">
        <v>1492</v>
      </c>
      <c r="C62" s="51"/>
      <c r="D62" s="51"/>
      <c r="E62" s="51"/>
      <c r="F62" s="51"/>
      <c r="G62" s="51"/>
      <c r="H62" s="51"/>
      <c r="I62" s="385">
        <f>+'New Form91 SE Calcs'!J51</f>
        <v>0</v>
      </c>
      <c r="J62" s="359"/>
      <c r="K62" s="51"/>
      <c r="L62" s="385">
        <f>+'New Form91 SE Calcs'!M51</f>
        <v>0</v>
      </c>
      <c r="M62" s="359"/>
    </row>
    <row r="63" spans="1:14" ht="14.25" x14ac:dyDescent="0.2">
      <c r="A63" s="116" t="s">
        <v>1494</v>
      </c>
      <c r="B63" s="180"/>
      <c r="C63" s="51"/>
      <c r="D63" s="51"/>
      <c r="E63" s="51"/>
      <c r="F63" s="51"/>
      <c r="G63" s="51"/>
      <c r="H63" s="51"/>
      <c r="I63" s="51"/>
      <c r="J63" s="52"/>
      <c r="K63" s="51"/>
      <c r="L63" s="51"/>
      <c r="M63" s="52"/>
    </row>
    <row r="64" spans="1:14" x14ac:dyDescent="0.2">
      <c r="A64" s="180"/>
      <c r="B64" s="180"/>
      <c r="C64" s="51"/>
      <c r="D64" s="51"/>
      <c r="E64" s="51"/>
      <c r="F64" s="51"/>
      <c r="G64" s="51"/>
      <c r="H64" s="51"/>
      <c r="I64" s="51"/>
      <c r="J64" s="52"/>
      <c r="K64" s="51"/>
      <c r="L64" s="51"/>
      <c r="M64" s="52"/>
    </row>
    <row r="65" spans="1:14" ht="15" x14ac:dyDescent="0.25">
      <c r="A65" s="386" t="s">
        <v>1465</v>
      </c>
      <c r="B65" s="180"/>
      <c r="C65" s="51"/>
      <c r="D65" s="51"/>
      <c r="E65" s="51"/>
      <c r="F65" s="51"/>
      <c r="G65" s="51"/>
      <c r="H65" s="51"/>
      <c r="I65" s="51"/>
      <c r="J65" s="52"/>
      <c r="K65" s="51"/>
      <c r="L65" s="51"/>
      <c r="M65" s="52"/>
    </row>
    <row r="66" spans="1:14" x14ac:dyDescent="0.2">
      <c r="A66" s="180"/>
      <c r="B66" s="180" t="s">
        <v>633</v>
      </c>
      <c r="C66" s="51"/>
      <c r="D66" s="51"/>
      <c r="E66" s="51"/>
      <c r="F66" s="51"/>
      <c r="G66" s="51"/>
      <c r="H66" s="415" t="s">
        <v>124</v>
      </c>
      <c r="I66" s="443"/>
      <c r="J66" s="359">
        <f t="shared" ref="J66:J71" si="12">IF(I66&lt;0, "&lt;Error",1)</f>
        <v>1</v>
      </c>
      <c r="K66" s="415" t="s">
        <v>124</v>
      </c>
      <c r="L66" s="443"/>
      <c r="M66" s="359">
        <f t="shared" ref="M66:M71" si="13">IF(L66&lt;0, "&lt;Error",1)</f>
        <v>1</v>
      </c>
    </row>
    <row r="67" spans="1:14" x14ac:dyDescent="0.2">
      <c r="A67" s="180"/>
      <c r="B67" s="180" t="s">
        <v>1495</v>
      </c>
      <c r="C67" s="51"/>
      <c r="D67" s="51"/>
      <c r="E67" s="51"/>
      <c r="F67" s="51"/>
      <c r="G67" s="51"/>
      <c r="H67" s="361" t="s">
        <v>124</v>
      </c>
      <c r="I67" s="443"/>
      <c r="J67" s="359">
        <f t="shared" si="12"/>
        <v>1</v>
      </c>
      <c r="K67" s="361" t="s">
        <v>124</v>
      </c>
      <c r="L67" s="443"/>
      <c r="M67" s="359">
        <f t="shared" si="13"/>
        <v>1</v>
      </c>
    </row>
    <row r="68" spans="1:14" x14ac:dyDescent="0.2">
      <c r="A68" s="180"/>
      <c r="B68" s="180" t="s">
        <v>1496</v>
      </c>
      <c r="C68" s="51"/>
      <c r="D68" s="51"/>
      <c r="E68" s="51"/>
      <c r="F68" s="51"/>
      <c r="G68" s="51"/>
      <c r="H68" s="415" t="s">
        <v>124</v>
      </c>
      <c r="I68" s="443"/>
      <c r="J68" s="359">
        <f t="shared" si="12"/>
        <v>1</v>
      </c>
      <c r="K68" s="415" t="s">
        <v>124</v>
      </c>
      <c r="L68" s="443"/>
      <c r="M68" s="359">
        <f t="shared" si="13"/>
        <v>1</v>
      </c>
    </row>
    <row r="69" spans="1:14" x14ac:dyDescent="0.2">
      <c r="A69" s="180"/>
      <c r="B69" s="180" t="s">
        <v>117</v>
      </c>
      <c r="C69" s="51"/>
      <c r="D69" s="51"/>
      <c r="E69" s="51"/>
      <c r="F69" s="51"/>
      <c r="G69" s="51"/>
      <c r="H69" s="356" t="s">
        <v>124</v>
      </c>
      <c r="I69" s="443"/>
      <c r="J69" s="359">
        <f t="shared" si="12"/>
        <v>1</v>
      </c>
      <c r="K69" s="356" t="s">
        <v>124</v>
      </c>
      <c r="L69" s="443"/>
      <c r="M69" s="359">
        <f t="shared" si="13"/>
        <v>1</v>
      </c>
    </row>
    <row r="70" spans="1:14" x14ac:dyDescent="0.2">
      <c r="A70" s="180"/>
      <c r="B70" s="180" t="s">
        <v>1497</v>
      </c>
      <c r="C70" s="51"/>
      <c r="D70" s="51"/>
      <c r="E70" s="51"/>
      <c r="F70" s="51"/>
      <c r="G70" s="51"/>
      <c r="H70" s="356" t="s">
        <v>124</v>
      </c>
      <c r="I70" s="443"/>
      <c r="J70" s="359">
        <f t="shared" si="12"/>
        <v>1</v>
      </c>
      <c r="K70" s="356" t="s">
        <v>124</v>
      </c>
      <c r="L70" s="443"/>
      <c r="M70" s="359">
        <f t="shared" si="13"/>
        <v>1</v>
      </c>
      <c r="N70" s="944" t="str">
        <f>IF($D$12="fha",IF(I70&gt;0,"ERROR! Amortization or Casualty loss not allowed on FHA loans",IF(L70&gt;0,"ERROR! Amortization or Casualty loss not allowed on FHA loans","")),"")</f>
        <v/>
      </c>
    </row>
    <row r="71" spans="1:14" x14ac:dyDescent="0.2">
      <c r="A71" s="180"/>
      <c r="B71" s="180" t="s">
        <v>1483</v>
      </c>
      <c r="C71" s="51"/>
      <c r="D71" s="51"/>
      <c r="E71" s="51"/>
      <c r="F71" s="51"/>
      <c r="G71" s="51"/>
      <c r="H71" s="356" t="s">
        <v>124</v>
      </c>
      <c r="I71" s="443"/>
      <c r="J71" s="359">
        <f t="shared" si="12"/>
        <v>1</v>
      </c>
      <c r="K71" s="356" t="s">
        <v>124</v>
      </c>
      <c r="L71" s="443"/>
      <c r="M71" s="359">
        <f t="shared" si="13"/>
        <v>1</v>
      </c>
    </row>
    <row r="72" spans="1:14" x14ac:dyDescent="0.2">
      <c r="A72" s="180"/>
      <c r="B72" s="777" t="s">
        <v>1498</v>
      </c>
      <c r="C72" s="51"/>
      <c r="D72" s="51"/>
      <c r="E72" s="51"/>
      <c r="F72" s="51"/>
      <c r="G72" s="51"/>
      <c r="H72" s="51"/>
      <c r="I72" s="385">
        <f>+'New Form91 SE Calcs'!J61</f>
        <v>0</v>
      </c>
      <c r="J72" s="359"/>
      <c r="K72" s="51"/>
      <c r="L72" s="385">
        <f>+'New Form91 SE Calcs'!M61</f>
        <v>0</v>
      </c>
      <c r="M72" s="359"/>
    </row>
    <row r="73" spans="1:14" x14ac:dyDescent="0.2">
      <c r="A73" s="180"/>
      <c r="B73" s="180"/>
      <c r="C73" s="51"/>
      <c r="D73" s="51"/>
      <c r="E73" s="51"/>
      <c r="F73" s="51"/>
      <c r="G73" s="51"/>
      <c r="H73" s="51"/>
      <c r="I73" s="51"/>
      <c r="J73" s="52"/>
      <c r="K73" s="51"/>
      <c r="L73" s="51"/>
      <c r="M73" s="52"/>
    </row>
    <row r="74" spans="1:14" ht="15" x14ac:dyDescent="0.25">
      <c r="A74" s="466" t="s">
        <v>1466</v>
      </c>
      <c r="B74" s="777"/>
      <c r="C74" s="51"/>
      <c r="D74" s="51"/>
      <c r="E74" s="51"/>
      <c r="F74" s="51"/>
      <c r="G74" s="51"/>
      <c r="H74" s="51"/>
      <c r="I74" s="385">
        <f>+'New Form91 SE Calcs'!J63</f>
        <v>0</v>
      </c>
      <c r="J74" s="359"/>
      <c r="K74" s="51"/>
      <c r="L74" s="385">
        <f>+'New Form91 SE Calcs'!M63</f>
        <v>0</v>
      </c>
      <c r="M74" s="359"/>
    </row>
    <row r="75" spans="1:14" ht="8.25" customHeight="1" x14ac:dyDescent="0.25">
      <c r="A75" s="466"/>
      <c r="B75" s="777"/>
      <c r="C75" s="51"/>
      <c r="D75" s="51"/>
      <c r="E75" s="51"/>
      <c r="F75" s="51"/>
      <c r="G75" s="51"/>
      <c r="H75" s="51"/>
      <c r="I75" s="51"/>
      <c r="J75" s="52"/>
      <c r="K75" s="51"/>
      <c r="L75" s="51"/>
      <c r="M75" s="52"/>
    </row>
    <row r="76" spans="1:14" ht="17.25" x14ac:dyDescent="0.3">
      <c r="A76" s="448" t="s">
        <v>1535</v>
      </c>
      <c r="B76" s="419"/>
      <c r="C76" s="419"/>
      <c r="D76" s="419"/>
      <c r="E76" s="51"/>
      <c r="F76" s="51"/>
      <c r="G76" s="51"/>
      <c r="H76" s="51"/>
      <c r="I76" s="51"/>
      <c r="J76" s="52"/>
      <c r="K76" s="51"/>
      <c r="L76" s="51"/>
      <c r="M76" s="52"/>
    </row>
    <row r="77" spans="1:14" ht="6" customHeight="1" x14ac:dyDescent="0.2">
      <c r="A77" s="180"/>
      <c r="B77" s="180"/>
      <c r="C77" s="51"/>
      <c r="D77" s="51"/>
      <c r="E77" s="51"/>
      <c r="F77" s="51"/>
      <c r="G77" s="51"/>
      <c r="H77" s="51"/>
      <c r="I77" s="51"/>
      <c r="J77" s="52"/>
      <c r="K77" s="51"/>
      <c r="L77" s="51"/>
      <c r="M77" s="52"/>
    </row>
    <row r="78" spans="1:14" ht="15" x14ac:dyDescent="0.25">
      <c r="A78" s="386" t="s">
        <v>1467</v>
      </c>
      <c r="B78" s="180"/>
      <c r="C78" s="51"/>
      <c r="D78" s="51"/>
      <c r="E78" s="51"/>
      <c r="F78" s="51"/>
      <c r="G78" s="51"/>
      <c r="H78" s="51"/>
      <c r="I78" s="51"/>
      <c r="J78" s="52"/>
      <c r="K78" s="51"/>
      <c r="L78" s="51"/>
      <c r="M78" s="52"/>
    </row>
    <row r="79" spans="1:14" ht="12.75" customHeight="1" x14ac:dyDescent="0.25">
      <c r="A79" s="386"/>
      <c r="C79" s="776" t="s">
        <v>1470</v>
      </c>
      <c r="D79" s="1542"/>
      <c r="E79" s="1542"/>
      <c r="F79" s="1542"/>
      <c r="G79" s="51"/>
      <c r="H79" s="356" t="str">
        <f>+H18</f>
        <v>Yr.</v>
      </c>
      <c r="I79" s="357" t="str">
        <f>+I18</f>
        <v>Starting Year</v>
      </c>
      <c r="J79" s="52"/>
      <c r="K79" s="356" t="str">
        <f>+K18</f>
        <v>Yr.</v>
      </c>
      <c r="L79" s="357" t="str">
        <f>+L18</f>
        <v xml:space="preserve"> </v>
      </c>
      <c r="M79" s="52"/>
    </row>
    <row r="80" spans="1:14" ht="15" x14ac:dyDescent="0.25">
      <c r="A80" s="386"/>
      <c r="B80" s="180"/>
      <c r="C80" s="51"/>
      <c r="D80" s="51"/>
      <c r="E80" s="51"/>
      <c r="F80" s="51"/>
      <c r="G80" s="51"/>
      <c r="H80" s="51"/>
      <c r="I80" s="51"/>
      <c r="J80" s="52"/>
      <c r="K80" s="51"/>
      <c r="L80" s="51"/>
      <c r="M80" s="52"/>
    </row>
    <row r="81" spans="1:14" x14ac:dyDescent="0.2">
      <c r="A81" s="180"/>
      <c r="B81" s="180" t="s">
        <v>1526</v>
      </c>
      <c r="C81" s="51"/>
      <c r="D81" s="51"/>
      <c r="E81" s="51"/>
      <c r="F81" s="51"/>
      <c r="G81" s="51"/>
      <c r="H81" s="415" t="s">
        <v>124</v>
      </c>
      <c r="I81" s="443"/>
      <c r="J81" s="359">
        <f t="shared" ref="J81:J83" si="14">IF(I81&lt;0, "&lt;Error",1)</f>
        <v>1</v>
      </c>
      <c r="K81" s="415" t="s">
        <v>124</v>
      </c>
      <c r="L81" s="443"/>
      <c r="M81" s="359">
        <f t="shared" ref="M81:M83" si="15">IF(L81&lt;0, "&lt;Error",1)</f>
        <v>1</v>
      </c>
    </row>
    <row r="82" spans="1:14" ht="12.75" customHeight="1" x14ac:dyDescent="0.2">
      <c r="A82" s="180"/>
      <c r="B82" s="180" t="s">
        <v>639</v>
      </c>
      <c r="C82" s="51"/>
      <c r="D82" s="51"/>
      <c r="E82" s="51"/>
      <c r="F82" s="51"/>
      <c r="G82" s="51"/>
      <c r="H82" s="415" t="s">
        <v>124</v>
      </c>
      <c r="I82" s="443"/>
      <c r="J82" s="359">
        <f t="shared" si="14"/>
        <v>1</v>
      </c>
      <c r="K82" s="415" t="s">
        <v>124</v>
      </c>
      <c r="L82" s="443"/>
      <c r="M82" s="359">
        <f t="shared" si="15"/>
        <v>1</v>
      </c>
    </row>
    <row r="83" spans="1:14" x14ac:dyDescent="0.2">
      <c r="A83" s="180"/>
      <c r="B83" s="180" t="s">
        <v>1525</v>
      </c>
      <c r="C83" s="51"/>
      <c r="D83" s="51"/>
      <c r="E83" s="51"/>
      <c r="F83" s="51"/>
      <c r="G83" s="51"/>
      <c r="H83" s="356" t="s">
        <v>124</v>
      </c>
      <c r="I83" s="443"/>
      <c r="J83" s="359">
        <f t="shared" si="14"/>
        <v>1</v>
      </c>
      <c r="K83" s="356" t="s">
        <v>124</v>
      </c>
      <c r="L83" s="443"/>
      <c r="M83" s="359">
        <f t="shared" si="15"/>
        <v>1</v>
      </c>
    </row>
    <row r="84" spans="1:14" x14ac:dyDescent="0.2">
      <c r="A84" s="180"/>
      <c r="B84" s="777" t="s">
        <v>1524</v>
      </c>
      <c r="C84" s="51"/>
      <c r="D84" s="51"/>
      <c r="E84" s="51"/>
      <c r="F84" s="51"/>
      <c r="G84" s="51"/>
      <c r="H84" s="51"/>
      <c r="I84" s="385">
        <f>+'New Form91 SE Calcs'!J73</f>
        <v>0</v>
      </c>
      <c r="J84" s="359"/>
      <c r="K84" s="51"/>
      <c r="L84" s="385">
        <f>+'New Form91 SE Calcs'!M73</f>
        <v>0</v>
      </c>
      <c r="M84" s="359"/>
    </row>
    <row r="85" spans="1:14" x14ac:dyDescent="0.2">
      <c r="A85" s="180"/>
      <c r="B85" s="180"/>
      <c r="C85" s="51"/>
      <c r="D85" s="51"/>
      <c r="E85" s="51"/>
      <c r="F85" s="51"/>
      <c r="G85" s="51"/>
      <c r="H85" s="51"/>
      <c r="I85" s="51"/>
      <c r="J85" s="52"/>
      <c r="K85" s="51"/>
      <c r="L85" s="51"/>
      <c r="M85" s="52"/>
    </row>
    <row r="86" spans="1:14" x14ac:dyDescent="0.2">
      <c r="A86" s="181" t="s">
        <v>1527</v>
      </c>
      <c r="B86" s="116"/>
      <c r="C86" s="51"/>
      <c r="D86" s="51"/>
      <c r="E86" s="55"/>
      <c r="F86" s="181"/>
      <c r="G86" s="51"/>
      <c r="H86" s="356" t="str">
        <f>+H79</f>
        <v>Yr.</v>
      </c>
      <c r="I86" s="357" t="str">
        <f>+I79</f>
        <v>Starting Year</v>
      </c>
      <c r="J86" s="52"/>
      <c r="K86" s="356" t="str">
        <f>+K79</f>
        <v>Yr.</v>
      </c>
      <c r="L86" s="357" t="str">
        <f>+L79</f>
        <v xml:space="preserve"> </v>
      </c>
      <c r="M86" s="359"/>
    </row>
    <row r="87" spans="1:14" x14ac:dyDescent="0.2">
      <c r="A87" s="116"/>
      <c r="B87" s="116" t="s">
        <v>1528</v>
      </c>
      <c r="C87" s="419"/>
      <c r="D87" s="419"/>
      <c r="E87" s="419"/>
      <c r="F87" s="419"/>
      <c r="G87" s="51"/>
      <c r="H87" s="356" t="s">
        <v>124</v>
      </c>
      <c r="I87" s="443"/>
      <c r="J87" s="359">
        <f t="shared" ref="J87:J93" si="16">IF(I87&lt;0, "&lt;Error",1)</f>
        <v>1</v>
      </c>
      <c r="K87" s="356" t="s">
        <v>124</v>
      </c>
      <c r="L87" s="443"/>
      <c r="M87" s="359">
        <f t="shared" ref="M87:M93" si="17">IF(L87&lt;0, "&lt;Error",1)</f>
        <v>1</v>
      </c>
    </row>
    <row r="88" spans="1:14" x14ac:dyDescent="0.2">
      <c r="A88" s="116"/>
      <c r="B88" s="116" t="s">
        <v>1529</v>
      </c>
      <c r="C88" s="419"/>
      <c r="D88" s="419"/>
      <c r="E88" s="419"/>
      <c r="F88" s="419"/>
      <c r="G88" s="51"/>
      <c r="H88" s="356" t="s">
        <v>124</v>
      </c>
      <c r="I88" s="443"/>
      <c r="J88" s="359">
        <f t="shared" si="16"/>
        <v>1</v>
      </c>
      <c r="K88" s="356" t="s">
        <v>124</v>
      </c>
      <c r="L88" s="443"/>
      <c r="M88" s="359">
        <f t="shared" si="17"/>
        <v>1</v>
      </c>
    </row>
    <row r="89" spans="1:14" x14ac:dyDescent="0.2">
      <c r="A89" s="116"/>
      <c r="B89" s="116" t="s">
        <v>441</v>
      </c>
      <c r="C89" s="419"/>
      <c r="D89" s="419"/>
      <c r="E89" s="419"/>
      <c r="F89" s="419"/>
      <c r="G89" s="51"/>
      <c r="H89" s="356" t="s">
        <v>124</v>
      </c>
      <c r="I89" s="443"/>
      <c r="J89" s="359">
        <f t="shared" si="16"/>
        <v>1</v>
      </c>
      <c r="K89" s="356" t="s">
        <v>124</v>
      </c>
      <c r="L89" s="443"/>
      <c r="M89" s="359">
        <f t="shared" si="17"/>
        <v>1</v>
      </c>
    </row>
    <row r="90" spans="1:14" x14ac:dyDescent="0.2">
      <c r="A90" s="116"/>
      <c r="B90" s="116" t="s">
        <v>655</v>
      </c>
      <c r="C90" s="366"/>
      <c r="D90" s="366"/>
      <c r="E90" s="366"/>
      <c r="F90" s="366"/>
      <c r="G90" s="51"/>
      <c r="H90" s="356" t="s">
        <v>124</v>
      </c>
      <c r="I90" s="443"/>
      <c r="J90" s="359">
        <f t="shared" si="16"/>
        <v>1</v>
      </c>
      <c r="K90" s="356" t="s">
        <v>124</v>
      </c>
      <c r="L90" s="443"/>
      <c r="M90" s="359">
        <f t="shared" si="17"/>
        <v>1</v>
      </c>
      <c r="N90" s="944" t="str">
        <f>IF($D$12="fha",IF(I90&gt;0,"ERROR! Amortization or Casualty loss not allowed on FHA loans",IF(L90&gt;0,"ERROR! Amortization or Casualty loss not allowed on FHA loans","")),"")</f>
        <v/>
      </c>
    </row>
    <row r="91" spans="1:14" x14ac:dyDescent="0.2">
      <c r="A91" s="116"/>
      <c r="B91" s="116" t="s">
        <v>1530</v>
      </c>
      <c r="C91" s="366"/>
      <c r="D91" s="366"/>
      <c r="E91" s="366"/>
      <c r="F91" s="366"/>
      <c r="G91" s="51"/>
      <c r="H91" s="361" t="s">
        <v>125</v>
      </c>
      <c r="I91" s="443"/>
      <c r="J91" s="359">
        <f t="shared" si="16"/>
        <v>1</v>
      </c>
      <c r="K91" s="361" t="s">
        <v>125</v>
      </c>
      <c r="L91" s="443"/>
      <c r="M91" s="359">
        <f t="shared" si="17"/>
        <v>1</v>
      </c>
    </row>
    <row r="92" spans="1:14" x14ac:dyDescent="0.2">
      <c r="A92" s="116"/>
      <c r="B92" s="116" t="s">
        <v>657</v>
      </c>
      <c r="C92" s="51"/>
      <c r="D92" s="51"/>
      <c r="E92" s="51"/>
      <c r="F92" s="51"/>
      <c r="G92" s="51"/>
      <c r="H92" s="415" t="s">
        <v>124</v>
      </c>
      <c r="I92" s="443"/>
      <c r="J92" s="359">
        <f t="shared" si="16"/>
        <v>1</v>
      </c>
      <c r="K92" s="415" t="s">
        <v>124</v>
      </c>
      <c r="L92" s="443"/>
      <c r="M92" s="359">
        <f t="shared" si="17"/>
        <v>1</v>
      </c>
    </row>
    <row r="93" spans="1:14" x14ac:dyDescent="0.2">
      <c r="A93" s="116"/>
      <c r="B93" s="116" t="s">
        <v>1531</v>
      </c>
      <c r="C93" s="51"/>
      <c r="D93" s="51"/>
      <c r="E93" s="51"/>
      <c r="F93" s="827" t="str">
        <f>IF($D$12="FHA","See Note for FHA&gt;&gt;","")</f>
        <v/>
      </c>
      <c r="G93" s="51"/>
      <c r="H93" s="361" t="s">
        <v>125</v>
      </c>
      <c r="I93" s="443"/>
      <c r="J93" s="359">
        <f t="shared" si="16"/>
        <v>1</v>
      </c>
      <c r="K93" s="428" t="s">
        <v>125</v>
      </c>
      <c r="L93" s="443"/>
      <c r="M93" s="359">
        <f t="shared" si="17"/>
        <v>1</v>
      </c>
      <c r="N93" s="944" t="s">
        <v>1687</v>
      </c>
    </row>
    <row r="94" spans="1:14" x14ac:dyDescent="0.2">
      <c r="A94" s="116"/>
      <c r="B94" s="777" t="s">
        <v>1532</v>
      </c>
      <c r="C94" s="51"/>
      <c r="D94" s="51"/>
      <c r="E94" s="51"/>
      <c r="F94" s="51"/>
      <c r="G94" s="51"/>
      <c r="H94" s="51"/>
      <c r="I94" s="385">
        <f>+'New Form91 SE Calcs'!J83</f>
        <v>0</v>
      </c>
      <c r="J94" s="359"/>
      <c r="K94" s="51"/>
      <c r="L94" s="385">
        <f>+'New Form91 SE Calcs'!M83</f>
        <v>0</v>
      </c>
      <c r="M94" s="359"/>
      <c r="N94" s="830" t="str">
        <f>IF($B$12="fha",IF(I90&gt;0,"ERROR! Amortization or Casualty loss not allowed on FHA loans",IF(L90&gt;0,"ERROR! Amortization or Casualty loss not allowed on FHA loans","")),"")</f>
        <v/>
      </c>
    </row>
    <row r="95" spans="1:14" x14ac:dyDescent="0.2">
      <c r="A95" s="116"/>
      <c r="B95" s="116" t="s">
        <v>1543</v>
      </c>
      <c r="C95" s="51"/>
      <c r="D95" s="51"/>
      <c r="E95" s="51"/>
      <c r="F95" s="51" t="s">
        <v>668</v>
      </c>
      <c r="G95" s="51"/>
      <c r="H95" s="361" t="s">
        <v>468</v>
      </c>
      <c r="I95" s="446"/>
      <c r="J95" s="359"/>
      <c r="K95" s="361" t="s">
        <v>468</v>
      </c>
      <c r="L95" s="446"/>
      <c r="M95" s="359"/>
    </row>
    <row r="96" spans="1:14" x14ac:dyDescent="0.2">
      <c r="A96" s="116"/>
      <c r="B96" s="438" t="s">
        <v>1533</v>
      </c>
      <c r="C96" s="51"/>
      <c r="D96" s="51"/>
      <c r="E96" s="51"/>
      <c r="F96" s="51"/>
      <c r="G96" s="51"/>
      <c r="H96" s="51"/>
      <c r="I96" s="385">
        <f>+'New Form91 SE Calcs'!J85</f>
        <v>0</v>
      </c>
      <c r="J96" s="359"/>
      <c r="K96" s="51"/>
      <c r="L96" s="385">
        <f>+'New Form91 SE Calcs'!M85</f>
        <v>0</v>
      </c>
      <c r="M96" s="359"/>
    </row>
    <row r="97" spans="1:13" x14ac:dyDescent="0.2">
      <c r="A97" s="116"/>
      <c r="B97" s="116"/>
      <c r="C97" s="51"/>
      <c r="D97" s="51"/>
      <c r="E97" s="51"/>
      <c r="F97" s="51"/>
      <c r="G97" s="51"/>
      <c r="H97" s="51"/>
      <c r="I97" s="51"/>
      <c r="J97" s="52"/>
      <c r="K97" s="51"/>
      <c r="L97" s="51"/>
      <c r="M97" s="52"/>
    </row>
    <row r="98" spans="1:13" ht="15" x14ac:dyDescent="0.25">
      <c r="A98" s="466" t="s">
        <v>1534</v>
      </c>
      <c r="B98" s="777"/>
      <c r="C98" s="51"/>
      <c r="D98" s="51"/>
      <c r="E98" s="51"/>
      <c r="F98" s="51"/>
      <c r="G98" s="51"/>
      <c r="H98" s="51"/>
      <c r="I98" s="385">
        <f>+'New Form91 SE Calcs'!J87</f>
        <v>0</v>
      </c>
      <c r="J98" s="359"/>
      <c r="K98" s="51"/>
      <c r="L98" s="385">
        <f>+'New Form91 SE Calcs'!M87</f>
        <v>0</v>
      </c>
      <c r="M98" s="359"/>
    </row>
    <row r="99" spans="1:13" x14ac:dyDescent="0.2">
      <c r="A99" s="116"/>
      <c r="B99" s="116"/>
      <c r="C99" s="51"/>
      <c r="D99" s="51"/>
      <c r="E99" s="51"/>
      <c r="F99" s="51"/>
      <c r="G99" s="51"/>
      <c r="H99" s="51"/>
      <c r="I99" s="51"/>
      <c r="J99" s="52"/>
      <c r="K99" s="51"/>
      <c r="L99" s="51"/>
      <c r="M99" s="52"/>
    </row>
    <row r="100" spans="1:13" ht="8.25" customHeight="1" x14ac:dyDescent="0.25">
      <c r="A100" s="466"/>
      <c r="B100" s="777"/>
      <c r="C100" s="51"/>
      <c r="D100" s="51"/>
      <c r="E100" s="51"/>
      <c r="F100" s="51"/>
      <c r="G100" s="51"/>
      <c r="H100" s="51"/>
      <c r="I100" s="51"/>
      <c r="J100" s="52"/>
      <c r="K100" s="51"/>
      <c r="L100" s="51"/>
      <c r="M100" s="52"/>
    </row>
    <row r="101" spans="1:13" ht="17.25" x14ac:dyDescent="0.3">
      <c r="A101" s="448" t="s">
        <v>1536</v>
      </c>
      <c r="B101" s="419"/>
      <c r="C101" s="419"/>
      <c r="D101" s="419"/>
      <c r="E101" s="51"/>
      <c r="F101" s="51"/>
      <c r="G101" s="51"/>
      <c r="H101" s="51"/>
      <c r="I101" s="51"/>
      <c r="J101" s="52"/>
      <c r="K101" s="51"/>
      <c r="L101" s="51"/>
      <c r="M101" s="52"/>
    </row>
    <row r="102" spans="1:13" ht="6" customHeight="1" x14ac:dyDescent="0.2">
      <c r="A102" s="180"/>
      <c r="B102" s="180"/>
      <c r="C102" s="51"/>
      <c r="D102" s="51"/>
      <c r="E102" s="51"/>
      <c r="F102" s="51"/>
      <c r="G102" s="51"/>
      <c r="H102" s="51"/>
      <c r="I102" s="51"/>
      <c r="J102" s="52"/>
      <c r="K102" s="51"/>
      <c r="L102" s="51"/>
      <c r="M102" s="52"/>
    </row>
    <row r="103" spans="1:13" ht="15" x14ac:dyDescent="0.25">
      <c r="A103" s="386" t="s">
        <v>1537</v>
      </c>
      <c r="B103" s="180"/>
      <c r="C103" s="51"/>
      <c r="D103" s="51"/>
      <c r="E103" s="51"/>
      <c r="F103" s="51"/>
      <c r="G103" s="51"/>
      <c r="H103" s="51"/>
      <c r="I103" s="51"/>
      <c r="J103" s="52"/>
      <c r="K103" s="51"/>
      <c r="L103" s="51"/>
      <c r="M103" s="52"/>
    </row>
    <row r="104" spans="1:13" ht="12.75" customHeight="1" x14ac:dyDescent="0.25">
      <c r="A104" s="386"/>
      <c r="C104" s="776" t="s">
        <v>1470</v>
      </c>
      <c r="D104" s="1542" t="s">
        <v>1579</v>
      </c>
      <c r="E104" s="1542"/>
      <c r="F104" s="1542"/>
      <c r="G104" s="51"/>
      <c r="H104" s="51"/>
      <c r="I104" s="51"/>
      <c r="J104" s="52"/>
      <c r="K104" s="51"/>
      <c r="L104" s="51"/>
      <c r="M104" s="52"/>
    </row>
    <row r="105" spans="1:13" ht="15" x14ac:dyDescent="0.25">
      <c r="A105" s="386"/>
      <c r="B105" s="180"/>
      <c r="C105" s="51"/>
      <c r="D105" s="51"/>
      <c r="E105" s="51"/>
      <c r="F105" s="51"/>
      <c r="G105" s="51"/>
      <c r="H105" s="51"/>
      <c r="I105" s="51"/>
      <c r="J105" s="52"/>
      <c r="K105" s="51"/>
      <c r="L105" s="51"/>
      <c r="M105" s="52"/>
    </row>
    <row r="106" spans="1:13" x14ac:dyDescent="0.2">
      <c r="A106" s="181" t="s">
        <v>1538</v>
      </c>
      <c r="B106" s="116"/>
      <c r="C106" s="51"/>
      <c r="D106" s="51"/>
      <c r="E106" s="51"/>
      <c r="F106" s="51"/>
      <c r="G106" s="51"/>
      <c r="H106" s="356" t="str">
        <f>+H86</f>
        <v>Yr.</v>
      </c>
      <c r="I106" s="357" t="str">
        <f t="shared" ref="I106:L106" si="18">+I86</f>
        <v>Starting Year</v>
      </c>
      <c r="J106" s="52">
        <f t="shared" si="18"/>
        <v>0</v>
      </c>
      <c r="K106" s="356" t="str">
        <f t="shared" si="18"/>
        <v>Yr.</v>
      </c>
      <c r="L106" s="357" t="str">
        <f t="shared" si="18"/>
        <v xml:space="preserve"> </v>
      </c>
      <c r="M106" s="52"/>
    </row>
    <row r="107" spans="1:13" x14ac:dyDescent="0.2">
      <c r="A107" s="116"/>
      <c r="B107" s="116" t="s">
        <v>1526</v>
      </c>
      <c r="C107" s="51"/>
      <c r="D107" s="51"/>
      <c r="E107" s="51"/>
      <c r="F107" s="51"/>
      <c r="G107" s="51"/>
      <c r="H107" s="415" t="s">
        <v>124</v>
      </c>
      <c r="I107" s="443"/>
      <c r="J107" s="359">
        <f t="shared" ref="J107:J108" si="19">IF(I107&lt;0, "&lt;Error",1)</f>
        <v>1</v>
      </c>
      <c r="K107" s="415" t="s">
        <v>124</v>
      </c>
      <c r="L107" s="443"/>
      <c r="M107" s="359">
        <f t="shared" ref="M107:M108" si="20">IF(L107&lt;0, "&lt;Error",1)</f>
        <v>1</v>
      </c>
    </row>
    <row r="108" spans="1:13" x14ac:dyDescent="0.2">
      <c r="A108" s="116"/>
      <c r="B108" s="116" t="s">
        <v>1539</v>
      </c>
      <c r="C108" s="51"/>
      <c r="D108" s="51"/>
      <c r="E108" s="51"/>
      <c r="F108" s="51"/>
      <c r="G108" s="51"/>
      <c r="H108" s="415" t="s">
        <v>124</v>
      </c>
      <c r="I108" s="443"/>
      <c r="J108" s="359">
        <f t="shared" si="19"/>
        <v>1</v>
      </c>
      <c r="K108" s="415" t="s">
        <v>124</v>
      </c>
      <c r="L108" s="443"/>
      <c r="M108" s="359">
        <f t="shared" si="20"/>
        <v>1</v>
      </c>
    </row>
    <row r="109" spans="1:13" x14ac:dyDescent="0.2">
      <c r="A109" s="116"/>
      <c r="B109" s="438" t="s">
        <v>1540</v>
      </c>
      <c r="C109" s="51"/>
      <c r="D109" s="51"/>
      <c r="E109" s="51"/>
      <c r="F109" s="51"/>
      <c r="G109" s="51"/>
      <c r="H109" s="51"/>
      <c r="I109" s="385">
        <f>+'New Form91 SE Calcs'!J98</f>
        <v>0</v>
      </c>
      <c r="J109" s="359"/>
      <c r="K109" s="51"/>
      <c r="L109" s="385">
        <f>+'New Form91 SE Calcs'!M98</f>
        <v>0</v>
      </c>
      <c r="M109" s="359"/>
    </row>
    <row r="110" spans="1:13" ht="15" x14ac:dyDescent="0.25">
      <c r="A110" s="386"/>
      <c r="B110" s="180"/>
      <c r="C110" s="51"/>
      <c r="D110" s="51"/>
      <c r="E110" s="51"/>
      <c r="F110" s="51"/>
      <c r="G110" s="51"/>
      <c r="H110" s="51"/>
      <c r="I110" s="51"/>
      <c r="J110" s="52"/>
      <c r="K110" s="51"/>
      <c r="L110" s="51"/>
      <c r="M110" s="52"/>
    </row>
    <row r="111" spans="1:13" x14ac:dyDescent="0.2">
      <c r="A111" s="181" t="s">
        <v>1541</v>
      </c>
      <c r="B111" s="116"/>
      <c r="C111" s="51"/>
      <c r="D111" s="51"/>
      <c r="E111" s="51"/>
      <c r="F111" s="51"/>
      <c r="G111" s="51"/>
      <c r="H111" s="356" t="str">
        <f>+H106</f>
        <v>Yr.</v>
      </c>
      <c r="I111" s="357" t="str">
        <f t="shared" ref="I111:L111" si="21">+I106</f>
        <v>Starting Year</v>
      </c>
      <c r="J111" s="52">
        <f t="shared" si="21"/>
        <v>0</v>
      </c>
      <c r="K111" s="356" t="str">
        <f t="shared" si="21"/>
        <v>Yr.</v>
      </c>
      <c r="L111" s="357" t="str">
        <f t="shared" si="21"/>
        <v xml:space="preserve"> </v>
      </c>
      <c r="M111" s="52"/>
    </row>
    <row r="112" spans="1:13" x14ac:dyDescent="0.2">
      <c r="A112" s="116"/>
      <c r="B112" s="116" t="s">
        <v>1542</v>
      </c>
      <c r="C112" s="51"/>
      <c r="D112" s="51"/>
      <c r="E112" s="51"/>
      <c r="F112" s="51"/>
      <c r="G112" s="51"/>
      <c r="H112" s="356" t="s">
        <v>124</v>
      </c>
      <c r="I112" s="443"/>
      <c r="J112" s="359">
        <f t="shared" ref="J112:J118" si="22">IF(I112&lt;0, "&lt;Error",1)</f>
        <v>1</v>
      </c>
      <c r="K112" s="356" t="s">
        <v>124</v>
      </c>
      <c r="L112" s="443"/>
      <c r="M112" s="359">
        <f t="shared" ref="M112:M118" si="23">IF(L112&lt;0, "&lt;Error",1)</f>
        <v>1</v>
      </c>
    </row>
    <row r="113" spans="1:14" x14ac:dyDescent="0.2">
      <c r="A113" s="116"/>
      <c r="B113" s="116" t="s">
        <v>1529</v>
      </c>
      <c r="C113" s="51"/>
      <c r="D113" s="51"/>
      <c r="E113" s="51"/>
      <c r="F113" s="51"/>
      <c r="G113" s="51"/>
      <c r="H113" s="356" t="s">
        <v>124</v>
      </c>
      <c r="I113" s="443"/>
      <c r="J113" s="359">
        <f t="shared" si="22"/>
        <v>1</v>
      </c>
      <c r="K113" s="356" t="s">
        <v>124</v>
      </c>
      <c r="L113" s="443"/>
      <c r="M113" s="359">
        <f t="shared" si="23"/>
        <v>1</v>
      </c>
    </row>
    <row r="114" spans="1:14" x14ac:dyDescent="0.2">
      <c r="A114" s="116"/>
      <c r="B114" s="116" t="s">
        <v>441</v>
      </c>
      <c r="C114" s="51"/>
      <c r="D114" s="51"/>
      <c r="E114" s="51"/>
      <c r="F114" s="51"/>
      <c r="G114" s="51"/>
      <c r="H114" s="356" t="s">
        <v>124</v>
      </c>
      <c r="I114" s="443"/>
      <c r="J114" s="359">
        <f t="shared" si="22"/>
        <v>1</v>
      </c>
      <c r="K114" s="356" t="s">
        <v>124</v>
      </c>
      <c r="L114" s="443"/>
      <c r="M114" s="359">
        <f t="shared" si="23"/>
        <v>1</v>
      </c>
    </row>
    <row r="115" spans="1:14" x14ac:dyDescent="0.2">
      <c r="A115" s="116"/>
      <c r="B115" s="116" t="s">
        <v>624</v>
      </c>
      <c r="C115" s="51"/>
      <c r="D115" s="51"/>
      <c r="E115" s="51"/>
      <c r="F115" s="51"/>
      <c r="G115" s="51"/>
      <c r="H115" s="356" t="s">
        <v>124</v>
      </c>
      <c r="I115" s="443"/>
      <c r="J115" s="359">
        <f t="shared" si="22"/>
        <v>1</v>
      </c>
      <c r="K115" s="356" t="s">
        <v>124</v>
      </c>
      <c r="L115" s="443"/>
      <c r="M115" s="359">
        <f t="shared" si="23"/>
        <v>1</v>
      </c>
      <c r="N115" s="944" t="str">
        <f>IF($D$12="fha",IF(I115&gt;0,"ERROR! Amortization or Casualty loss not allowed on FHA loans",IF(L115&gt;0,"ERROR! Amortization or Casualty loss not allowed on FHA loans","")),"")</f>
        <v/>
      </c>
    </row>
    <row r="116" spans="1:14" x14ac:dyDescent="0.2">
      <c r="A116" s="116"/>
      <c r="B116" s="116" t="s">
        <v>1530</v>
      </c>
      <c r="C116" s="51"/>
      <c r="D116" s="51"/>
      <c r="E116" s="51"/>
      <c r="F116" s="51"/>
      <c r="G116" s="51"/>
      <c r="H116" s="361" t="s">
        <v>125</v>
      </c>
      <c r="I116" s="443"/>
      <c r="J116" s="359">
        <f t="shared" si="22"/>
        <v>1</v>
      </c>
      <c r="K116" s="361" t="s">
        <v>125</v>
      </c>
      <c r="L116" s="443"/>
      <c r="M116" s="359">
        <f t="shared" si="23"/>
        <v>1</v>
      </c>
    </row>
    <row r="117" spans="1:14" x14ac:dyDescent="0.2">
      <c r="A117" s="116"/>
      <c r="B117" s="116" t="s">
        <v>657</v>
      </c>
      <c r="C117" s="51"/>
      <c r="D117" s="51"/>
      <c r="E117" s="51"/>
      <c r="F117" s="51"/>
      <c r="G117" s="51"/>
      <c r="H117" s="415" t="s">
        <v>124</v>
      </c>
      <c r="I117" s="443"/>
      <c r="J117" s="359">
        <f t="shared" si="22"/>
        <v>1</v>
      </c>
      <c r="K117" s="415" t="s">
        <v>124</v>
      </c>
      <c r="L117" s="443"/>
      <c r="M117" s="359">
        <f t="shared" si="23"/>
        <v>1</v>
      </c>
    </row>
    <row r="118" spans="1:14" x14ac:dyDescent="0.2">
      <c r="A118" s="116"/>
      <c r="B118" s="116" t="s">
        <v>1531</v>
      </c>
      <c r="C118" s="51"/>
      <c r="D118" s="51"/>
      <c r="E118" s="51"/>
      <c r="F118" s="827" t="str">
        <f>IF($D$12="FHA","See Note for FHA&gt;&gt;","")</f>
        <v/>
      </c>
      <c r="G118" s="51"/>
      <c r="H118" s="361" t="s">
        <v>125</v>
      </c>
      <c r="I118" s="443"/>
      <c r="J118" s="359">
        <f t="shared" si="22"/>
        <v>1</v>
      </c>
      <c r="K118" s="428" t="s">
        <v>125</v>
      </c>
      <c r="L118" s="443"/>
      <c r="M118" s="359">
        <f t="shared" si="23"/>
        <v>1</v>
      </c>
      <c r="N118" s="944" t="s">
        <v>1687</v>
      </c>
    </row>
    <row r="119" spans="1:14" x14ac:dyDescent="0.2">
      <c r="A119" s="116"/>
      <c r="B119" s="777" t="s">
        <v>1532</v>
      </c>
      <c r="C119" s="51"/>
      <c r="D119" s="51"/>
      <c r="E119" s="51"/>
      <c r="F119" s="51"/>
      <c r="G119" s="51"/>
      <c r="H119" s="51"/>
      <c r="I119" s="385">
        <f>+'New Form91 SE Calcs'!J108</f>
        <v>0</v>
      </c>
      <c r="J119" s="359"/>
      <c r="K119" s="51"/>
      <c r="L119" s="385">
        <f>+'New Form91 SE Calcs'!M108</f>
        <v>0</v>
      </c>
      <c r="M119" s="359"/>
      <c r="N119" s="944"/>
    </row>
    <row r="120" spans="1:14" x14ac:dyDescent="0.2">
      <c r="A120" s="116"/>
      <c r="B120" s="116" t="s">
        <v>1543</v>
      </c>
      <c r="C120" s="51"/>
      <c r="D120" s="51"/>
      <c r="E120" s="51"/>
      <c r="F120" s="51"/>
      <c r="G120" s="51"/>
      <c r="H120" s="361" t="s">
        <v>468</v>
      </c>
      <c r="I120" s="446"/>
      <c r="J120" s="359"/>
      <c r="K120" s="361" t="s">
        <v>468</v>
      </c>
      <c r="L120" s="446"/>
      <c r="M120" s="359"/>
    </row>
    <row r="121" spans="1:14" x14ac:dyDescent="0.2">
      <c r="A121" s="116"/>
      <c r="B121" s="438" t="s">
        <v>1577</v>
      </c>
      <c r="C121" s="51"/>
      <c r="D121" s="51"/>
      <c r="E121" s="51"/>
      <c r="F121" s="51"/>
      <c r="G121" s="51"/>
      <c r="H121" s="51"/>
      <c r="I121" s="385">
        <f>+'New Form91 SE Calcs'!J110</f>
        <v>0</v>
      </c>
      <c r="J121" s="359"/>
      <c r="K121" s="51"/>
      <c r="L121" s="385">
        <f>+'New Form91 SE Calcs'!M110</f>
        <v>0</v>
      </c>
      <c r="M121" s="359"/>
    </row>
    <row r="122" spans="1:14" x14ac:dyDescent="0.2">
      <c r="A122" s="116"/>
      <c r="B122" s="116"/>
      <c r="C122" s="51"/>
      <c r="D122" s="51"/>
      <c r="E122" s="51"/>
      <c r="F122" s="51"/>
      <c r="G122" s="51"/>
      <c r="H122" s="51"/>
      <c r="I122" s="51"/>
      <c r="J122" s="52"/>
      <c r="K122" s="51"/>
      <c r="L122" s="51"/>
      <c r="M122" s="52"/>
    </row>
    <row r="123" spans="1:14" ht="15" x14ac:dyDescent="0.25">
      <c r="A123" s="466" t="s">
        <v>1544</v>
      </c>
      <c r="B123" s="116"/>
      <c r="C123" s="51"/>
      <c r="D123" s="51"/>
      <c r="E123" s="51"/>
      <c r="F123" s="51"/>
      <c r="G123" s="51"/>
      <c r="H123" s="51"/>
      <c r="I123" s="385">
        <f>+'New Form91 SE Calcs'!J112</f>
        <v>0</v>
      </c>
      <c r="J123" s="359"/>
      <c r="K123" s="51"/>
      <c r="L123" s="385">
        <f>+'New Form91 SE Calcs'!M112</f>
        <v>0</v>
      </c>
      <c r="M123" s="359"/>
    </row>
    <row r="124" spans="1:14" x14ac:dyDescent="0.2">
      <c r="A124" s="116"/>
      <c r="B124" s="116"/>
      <c r="C124" s="51"/>
      <c r="D124" s="51"/>
      <c r="E124" s="51"/>
      <c r="F124" s="51"/>
      <c r="G124" s="51"/>
      <c r="H124" s="51"/>
      <c r="I124" s="51"/>
      <c r="J124" s="52"/>
      <c r="K124" s="51"/>
      <c r="L124" s="51"/>
      <c r="M124" s="52"/>
    </row>
    <row r="125" spans="1:14" ht="17.25" x14ac:dyDescent="0.3">
      <c r="A125" s="448" t="s">
        <v>1545</v>
      </c>
      <c r="B125" s="419"/>
      <c r="C125" s="419"/>
      <c r="D125" s="419"/>
      <c r="E125" s="51"/>
      <c r="F125" s="51"/>
      <c r="G125" s="51"/>
      <c r="H125" s="51"/>
      <c r="I125" s="51"/>
      <c r="J125" s="52"/>
      <c r="K125" s="51"/>
      <c r="L125" s="51"/>
      <c r="M125" s="52"/>
    </row>
    <row r="126" spans="1:14" ht="6" customHeight="1" x14ac:dyDescent="0.2">
      <c r="A126" s="180"/>
      <c r="B126" s="180"/>
      <c r="C126" s="51"/>
      <c r="D126" s="51"/>
      <c r="E126" s="51"/>
      <c r="F126" s="51"/>
      <c r="G126" s="51"/>
      <c r="H126" s="51"/>
      <c r="I126" s="51"/>
      <c r="J126" s="52"/>
      <c r="K126" s="51"/>
      <c r="L126" s="51"/>
      <c r="M126" s="52"/>
    </row>
    <row r="127" spans="1:14" ht="15" x14ac:dyDescent="0.25">
      <c r="A127" s="386" t="s">
        <v>1546</v>
      </c>
      <c r="B127" s="180"/>
      <c r="C127" s="51"/>
      <c r="D127" s="51"/>
      <c r="E127" s="51"/>
      <c r="F127" s="51"/>
      <c r="G127" s="51"/>
      <c r="H127" s="51"/>
      <c r="I127" s="51"/>
      <c r="J127" s="52"/>
      <c r="K127" s="51"/>
      <c r="L127" s="51"/>
      <c r="M127" s="52"/>
    </row>
    <row r="128" spans="1:14" ht="12.75" customHeight="1" x14ac:dyDescent="0.25">
      <c r="A128" s="386"/>
      <c r="C128" s="776" t="s">
        <v>1470</v>
      </c>
      <c r="D128" s="1542"/>
      <c r="E128" s="1542"/>
      <c r="F128" s="1542"/>
      <c r="G128" s="51"/>
      <c r="H128" s="51"/>
      <c r="I128" s="51"/>
      <c r="J128" s="52"/>
      <c r="K128" s="51"/>
      <c r="L128" s="51"/>
      <c r="M128" s="52"/>
    </row>
    <row r="129" spans="1:14" ht="15" x14ac:dyDescent="0.25">
      <c r="A129" s="386"/>
      <c r="B129" s="180"/>
      <c r="C129" s="51"/>
      <c r="D129" s="51"/>
      <c r="E129" s="51"/>
      <c r="F129" s="51"/>
      <c r="G129" s="51"/>
      <c r="H129" s="51"/>
      <c r="I129" s="51"/>
      <c r="J129" s="52"/>
      <c r="K129" s="51"/>
      <c r="L129" s="51"/>
      <c r="M129" s="52"/>
    </row>
    <row r="130" spans="1:14" x14ac:dyDescent="0.2">
      <c r="A130" s="181" t="s">
        <v>1547</v>
      </c>
      <c r="B130" s="116"/>
      <c r="C130" s="51"/>
      <c r="D130" s="51"/>
      <c r="E130" s="51"/>
      <c r="F130" s="51"/>
      <c r="G130" s="51"/>
      <c r="H130" s="356" t="str">
        <f>+H111</f>
        <v>Yr.</v>
      </c>
      <c r="I130" s="357" t="str">
        <f t="shared" ref="I130:L130" si="24">+I111</f>
        <v>Starting Year</v>
      </c>
      <c r="J130" s="52">
        <f t="shared" si="24"/>
        <v>0</v>
      </c>
      <c r="K130" s="356" t="str">
        <f t="shared" si="24"/>
        <v>Yr.</v>
      </c>
      <c r="L130" s="357" t="str">
        <f t="shared" si="24"/>
        <v xml:space="preserve"> </v>
      </c>
      <c r="M130" s="52"/>
    </row>
    <row r="131" spans="1:14" x14ac:dyDescent="0.2">
      <c r="A131" s="116"/>
      <c r="B131" s="116" t="s">
        <v>117</v>
      </c>
      <c r="C131" s="51"/>
      <c r="D131" s="51"/>
      <c r="E131" s="51"/>
      <c r="F131" s="51"/>
      <c r="G131" s="51"/>
      <c r="H131" s="356" t="s">
        <v>124</v>
      </c>
      <c r="I131" s="443"/>
      <c r="J131" s="359">
        <f t="shared" ref="J131:J138" si="25">IF(I131&lt;0, "&lt;Error",1)</f>
        <v>1</v>
      </c>
      <c r="K131" s="356" t="s">
        <v>124</v>
      </c>
      <c r="L131" s="443"/>
      <c r="M131" s="359">
        <f t="shared" ref="M131:M139" si="26">IF(L131&lt;0, "&lt;Error",1)</f>
        <v>1</v>
      </c>
    </row>
    <row r="132" spans="1:14" x14ac:dyDescent="0.2">
      <c r="A132" s="116"/>
      <c r="B132" s="116" t="s">
        <v>441</v>
      </c>
      <c r="C132" s="51"/>
      <c r="D132" s="51"/>
      <c r="E132" s="51"/>
      <c r="F132" s="51"/>
      <c r="G132" s="51"/>
      <c r="H132" s="356" t="s">
        <v>124</v>
      </c>
      <c r="I132" s="443"/>
      <c r="J132" s="359">
        <f t="shared" si="25"/>
        <v>1</v>
      </c>
      <c r="K132" s="356" t="s">
        <v>124</v>
      </c>
      <c r="L132" s="443"/>
      <c r="M132" s="359">
        <f t="shared" si="26"/>
        <v>1</v>
      </c>
    </row>
    <row r="133" spans="1:14" x14ac:dyDescent="0.2">
      <c r="A133" s="116"/>
      <c r="B133" s="116" t="s">
        <v>624</v>
      </c>
      <c r="C133" s="51"/>
      <c r="D133" s="51"/>
      <c r="E133" s="51"/>
      <c r="F133" s="51"/>
      <c r="G133" s="51"/>
      <c r="H133" s="356" t="s">
        <v>124</v>
      </c>
      <c r="I133" s="443"/>
      <c r="J133" s="359">
        <f t="shared" si="25"/>
        <v>1</v>
      </c>
      <c r="K133" s="356" t="s">
        <v>124</v>
      </c>
      <c r="L133" s="443"/>
      <c r="M133" s="359">
        <f t="shared" si="26"/>
        <v>1</v>
      </c>
      <c r="N133" s="944" t="str">
        <f>IF($D$12="fha",IF(I133&gt;0,"ERROR! Amortization or Casualty loss not allowed on FHA loans",IF(L133&gt;0,"ERROR! Amortization or Casualty loss not allowed on FHA loans","")),"")</f>
        <v/>
      </c>
    </row>
    <row r="134" spans="1:14" x14ac:dyDescent="0.2">
      <c r="A134" s="116"/>
      <c r="B134" s="116" t="s">
        <v>663</v>
      </c>
      <c r="C134" s="51"/>
      <c r="D134" s="51"/>
      <c r="E134" s="51"/>
      <c r="F134" s="51"/>
      <c r="G134" s="51"/>
      <c r="H134" s="356" t="s">
        <v>124</v>
      </c>
      <c r="I134" s="443"/>
      <c r="J134" s="359">
        <f t="shared" si="25"/>
        <v>1</v>
      </c>
      <c r="K134" s="356" t="s">
        <v>124</v>
      </c>
      <c r="L134" s="443"/>
      <c r="M134" s="359">
        <f t="shared" si="26"/>
        <v>1</v>
      </c>
    </row>
    <row r="135" spans="1:14" x14ac:dyDescent="0.2">
      <c r="A135" s="116"/>
      <c r="B135" s="116" t="s">
        <v>664</v>
      </c>
      <c r="C135" s="51"/>
      <c r="D135" s="51"/>
      <c r="E135" s="51"/>
      <c r="F135" s="51"/>
      <c r="G135" s="51"/>
      <c r="H135" s="415" t="s">
        <v>124</v>
      </c>
      <c r="I135" s="443"/>
      <c r="J135" s="359">
        <f t="shared" si="25"/>
        <v>1</v>
      </c>
      <c r="K135" s="415" t="s">
        <v>124</v>
      </c>
      <c r="L135" s="443"/>
      <c r="M135" s="359">
        <f t="shared" si="26"/>
        <v>1</v>
      </c>
    </row>
    <row r="136" spans="1:14" x14ac:dyDescent="0.2">
      <c r="A136" s="116"/>
      <c r="B136" s="116" t="s">
        <v>665</v>
      </c>
      <c r="C136" s="51"/>
      <c r="D136" s="51"/>
      <c r="E136" s="51"/>
      <c r="F136" s="51"/>
      <c r="G136" s="51"/>
      <c r="H136" s="361" t="s">
        <v>125</v>
      </c>
      <c r="I136" s="443"/>
      <c r="J136" s="359">
        <f t="shared" si="25"/>
        <v>1</v>
      </c>
      <c r="K136" s="361" t="s">
        <v>125</v>
      </c>
      <c r="L136" s="443"/>
      <c r="M136" s="359">
        <f t="shared" si="26"/>
        <v>1</v>
      </c>
    </row>
    <row r="137" spans="1:14" x14ac:dyDescent="0.2">
      <c r="A137" s="116"/>
      <c r="B137" s="116" t="s">
        <v>1530</v>
      </c>
      <c r="C137" s="51"/>
      <c r="D137" s="51"/>
      <c r="E137" s="51"/>
      <c r="F137" s="51"/>
      <c r="G137" s="51"/>
      <c r="H137" s="428" t="s">
        <v>125</v>
      </c>
      <c r="I137" s="443"/>
      <c r="J137" s="359">
        <f t="shared" si="25"/>
        <v>1</v>
      </c>
      <c r="K137" s="428" t="s">
        <v>125</v>
      </c>
      <c r="L137" s="443"/>
      <c r="M137" s="359">
        <f t="shared" si="26"/>
        <v>1</v>
      </c>
    </row>
    <row r="138" spans="1:14" x14ac:dyDescent="0.2">
      <c r="A138" s="116"/>
      <c r="B138" s="116" t="s">
        <v>657</v>
      </c>
      <c r="C138" s="51"/>
      <c r="D138" s="51"/>
      <c r="E138" s="51"/>
      <c r="F138" s="51"/>
      <c r="G138" s="51"/>
      <c r="H138" s="415" t="s">
        <v>124</v>
      </c>
      <c r="I138" s="443"/>
      <c r="J138" s="359">
        <f t="shared" si="25"/>
        <v>1</v>
      </c>
      <c r="K138" s="415" t="s">
        <v>124</v>
      </c>
      <c r="L138" s="443"/>
      <c r="M138" s="359">
        <f t="shared" si="26"/>
        <v>1</v>
      </c>
    </row>
    <row r="139" spans="1:14" x14ac:dyDescent="0.2">
      <c r="A139" s="116"/>
      <c r="B139" s="116" t="s">
        <v>1531</v>
      </c>
      <c r="C139" s="51"/>
      <c r="D139" s="51"/>
      <c r="E139" s="51"/>
      <c r="F139" s="827" t="str">
        <f>IF($D$12="FHA","See Note for FHA&gt;&gt;","")</f>
        <v/>
      </c>
      <c r="G139" s="51"/>
      <c r="H139" s="361" t="s">
        <v>125</v>
      </c>
      <c r="I139" s="443"/>
      <c r="J139" s="359">
        <f t="shared" ref="J139" si="27">IF(I139&lt;0, "&lt;Error",1)</f>
        <v>1</v>
      </c>
      <c r="K139" s="361" t="s">
        <v>125</v>
      </c>
      <c r="L139" s="443"/>
      <c r="M139" s="359">
        <f t="shared" si="26"/>
        <v>1</v>
      </c>
      <c r="N139" s="944" t="s">
        <v>1687</v>
      </c>
    </row>
    <row r="140" spans="1:14" x14ac:dyDescent="0.2">
      <c r="A140" s="116"/>
      <c r="B140" s="777" t="s">
        <v>1532</v>
      </c>
      <c r="C140" s="51"/>
      <c r="D140" s="51"/>
      <c r="E140" s="51"/>
      <c r="F140" s="51"/>
      <c r="G140" s="51"/>
      <c r="H140" s="51"/>
      <c r="I140" s="385">
        <f>+'New Form91 SE Calcs'!J129</f>
        <v>0</v>
      </c>
      <c r="J140" s="359"/>
      <c r="K140" s="51"/>
      <c r="L140" s="385">
        <f>+'New Form91 SE Calcs'!M129</f>
        <v>0</v>
      </c>
      <c r="M140" s="359"/>
    </row>
    <row r="141" spans="1:14" x14ac:dyDescent="0.2">
      <c r="A141" s="116"/>
      <c r="B141" s="116" t="s">
        <v>1548</v>
      </c>
      <c r="C141" s="51"/>
      <c r="D141" s="51"/>
      <c r="E141" s="51"/>
      <c r="F141" s="51"/>
      <c r="G141" s="51"/>
      <c r="H141" s="361" t="s">
        <v>468</v>
      </c>
      <c r="I141" s="446"/>
      <c r="J141" s="359"/>
      <c r="K141" s="361" t="s">
        <v>468</v>
      </c>
      <c r="L141" s="446"/>
      <c r="M141" s="359"/>
    </row>
    <row r="142" spans="1:14" x14ac:dyDescent="0.2">
      <c r="A142" s="116"/>
      <c r="B142" s="438" t="s">
        <v>1577</v>
      </c>
      <c r="C142" s="51"/>
      <c r="D142" s="51"/>
      <c r="E142" s="51"/>
      <c r="F142" s="51"/>
      <c r="G142" s="51"/>
      <c r="H142" s="51"/>
      <c r="I142" s="385">
        <f>+'New Form91 SE Calcs'!J131</f>
        <v>0</v>
      </c>
      <c r="J142" s="359"/>
      <c r="K142" s="51"/>
      <c r="L142" s="385">
        <f>+'New Form91 SE Calcs'!M131</f>
        <v>0</v>
      </c>
      <c r="M142" s="359"/>
    </row>
    <row r="143" spans="1:14" x14ac:dyDescent="0.2">
      <c r="A143" s="116"/>
      <c r="B143" s="116"/>
      <c r="C143" s="51"/>
      <c r="D143" s="51"/>
      <c r="E143" s="51"/>
      <c r="F143" s="51"/>
      <c r="G143" s="51"/>
      <c r="H143" s="51"/>
      <c r="I143" s="51"/>
      <c r="J143" s="52"/>
      <c r="K143" s="51"/>
      <c r="L143" s="51"/>
      <c r="M143" s="52"/>
    </row>
    <row r="144" spans="1:14" ht="15" x14ac:dyDescent="0.25">
      <c r="A144" s="466" t="s">
        <v>1549</v>
      </c>
      <c r="B144" s="116"/>
      <c r="C144" s="51"/>
      <c r="D144" s="51"/>
      <c r="E144" s="51"/>
      <c r="F144" s="51"/>
      <c r="G144" s="51"/>
      <c r="H144" s="51"/>
      <c r="I144" s="385">
        <f>+'New Form91 SE Calcs'!J133</f>
        <v>0</v>
      </c>
      <c r="J144" s="827"/>
      <c r="K144" s="51"/>
      <c r="L144" s="385">
        <f>+'New Form91 SE Calcs'!M133</f>
        <v>0</v>
      </c>
      <c r="M144" s="359"/>
    </row>
    <row r="145" spans="1:13" ht="28.5" customHeight="1" thickBot="1" x14ac:dyDescent="0.25">
      <c r="A145" s="433"/>
      <c r="B145" s="426"/>
      <c r="C145" s="426"/>
      <c r="D145" s="426"/>
      <c r="E145" s="426"/>
      <c r="F145" s="426"/>
      <c r="G145" s="426"/>
      <c r="H145" s="1543" t="str">
        <f>IF(SUM(J22:J144)&lt;&gt;56, "^Error-all numbers must be positive!", " ")</f>
        <v xml:space="preserve"> </v>
      </c>
      <c r="I145" s="1543"/>
      <c r="J145" s="824"/>
      <c r="K145" s="1543" t="str">
        <f>IF(SUM(M22:M144)&lt;&gt;56, "^Error-all numbers must be positive!", " ")</f>
        <v xml:space="preserve"> </v>
      </c>
      <c r="L145" s="1543"/>
      <c r="M145" s="426"/>
    </row>
    <row r="146" spans="1:13" ht="7.5" customHeight="1" x14ac:dyDescent="0.2">
      <c r="A146" s="51"/>
      <c r="B146" s="51"/>
      <c r="C146" s="51"/>
      <c r="D146" s="51"/>
      <c r="E146" s="51"/>
      <c r="F146" s="51"/>
      <c r="G146" s="51"/>
      <c r="H146" s="51"/>
      <c r="I146" s="51"/>
      <c r="J146" s="645"/>
      <c r="K146" s="51"/>
      <c r="L146" s="51"/>
      <c r="M146" s="51"/>
    </row>
    <row r="147" spans="1:13" s="432" customFormat="1" ht="17.25" x14ac:dyDescent="0.3">
      <c r="A147" s="448" t="s">
        <v>1563</v>
      </c>
      <c r="B147" s="802"/>
      <c r="C147" s="802"/>
      <c r="D147" s="802"/>
      <c r="E147" s="802"/>
      <c r="F147" s="802"/>
      <c r="G147" s="802"/>
      <c r="H147" s="802"/>
      <c r="I147" s="802"/>
      <c r="J147" s="828"/>
      <c r="K147" s="802"/>
      <c r="L147" s="802"/>
      <c r="M147" s="386"/>
    </row>
    <row r="148" spans="1:13" s="432" customFormat="1" ht="16.5" thickBot="1" x14ac:dyDescent="0.3">
      <c r="A148" s="802"/>
      <c r="B148" s="802"/>
      <c r="C148" s="802"/>
      <c r="D148" s="802"/>
      <c r="E148" s="802"/>
      <c r="F148" s="802"/>
      <c r="G148" s="802"/>
      <c r="H148" s="802"/>
      <c r="I148" s="802"/>
      <c r="J148" s="828"/>
      <c r="K148" s="802"/>
      <c r="L148" s="802"/>
      <c r="M148" s="386"/>
    </row>
    <row r="149" spans="1:13" s="432" customFormat="1" ht="15.75" x14ac:dyDescent="0.25">
      <c r="A149" s="811" t="s">
        <v>1550</v>
      </c>
      <c r="B149" s="800"/>
      <c r="C149" s="800"/>
      <c r="D149" s="800"/>
      <c r="E149" s="800"/>
      <c r="F149" s="800"/>
      <c r="G149" s="800"/>
      <c r="H149" s="831" t="str">
        <f>+H130</f>
        <v>Yr.</v>
      </c>
      <c r="I149" s="832" t="str">
        <f t="shared" ref="I149:L149" si="28">+I130</f>
        <v>Starting Year</v>
      </c>
      <c r="J149" s="833">
        <f t="shared" si="28"/>
        <v>0</v>
      </c>
      <c r="K149" s="831" t="str">
        <f t="shared" si="28"/>
        <v>Yr.</v>
      </c>
      <c r="L149" s="834" t="str">
        <f t="shared" si="28"/>
        <v xml:space="preserve"> </v>
      </c>
      <c r="M149" s="386"/>
    </row>
    <row r="150" spans="1:13" s="432" customFormat="1" ht="15.75" x14ac:dyDescent="0.25">
      <c r="A150" s="801"/>
      <c r="B150" s="116" t="s">
        <v>1473</v>
      </c>
      <c r="C150" s="802"/>
      <c r="D150" s="802"/>
      <c r="E150" s="802"/>
      <c r="F150" s="802"/>
      <c r="G150" s="802"/>
      <c r="H150" s="802"/>
      <c r="I150" s="385">
        <f>+'New Form91 SE Calcs'!J139</f>
        <v>0</v>
      </c>
      <c r="J150" s="827"/>
      <c r="K150" s="51"/>
      <c r="L150" s="803">
        <f>+'New Form91 SE Calcs'!M139</f>
        <v>0</v>
      </c>
      <c r="M150" s="386"/>
    </row>
    <row r="151" spans="1:13" s="432" customFormat="1" ht="15.75" x14ac:dyDescent="0.25">
      <c r="A151" s="801"/>
      <c r="B151" s="53"/>
      <c r="C151" s="776" t="s">
        <v>1553</v>
      </c>
      <c r="D151" s="1549" t="str">
        <f>IF(D21="", "", D21)</f>
        <v/>
      </c>
      <c r="E151" s="1549"/>
      <c r="F151" s="1549"/>
      <c r="G151" s="802"/>
      <c r="H151" s="802"/>
      <c r="I151" s="116"/>
      <c r="J151" s="628"/>
      <c r="K151" s="116"/>
      <c r="L151" s="805"/>
      <c r="M151" s="386"/>
    </row>
    <row r="152" spans="1:13" s="432" customFormat="1" ht="15" x14ac:dyDescent="0.25">
      <c r="A152" s="804"/>
      <c r="B152" s="116" t="s">
        <v>1551</v>
      </c>
      <c r="C152" s="116"/>
      <c r="D152" s="116"/>
      <c r="E152" s="116"/>
      <c r="F152" s="116"/>
      <c r="G152" s="116"/>
      <c r="H152" s="116"/>
      <c r="I152" s="385">
        <f>+'New Form91 SE Calcs'!J141</f>
        <v>0</v>
      </c>
      <c r="J152" s="827"/>
      <c r="K152" s="51"/>
      <c r="L152" s="803">
        <f>+'New Form91 SE Calcs'!M141</f>
        <v>0</v>
      </c>
      <c r="M152" s="386"/>
    </row>
    <row r="153" spans="1:13" s="432" customFormat="1" ht="15" x14ac:dyDescent="0.25">
      <c r="A153" s="804"/>
      <c r="B153" s="116" t="s">
        <v>1552</v>
      </c>
      <c r="C153" s="116"/>
      <c r="D153" s="116"/>
      <c r="E153" s="116"/>
      <c r="F153" s="116"/>
      <c r="G153" s="116"/>
      <c r="H153" s="116"/>
      <c r="I153" s="385">
        <f>+'New Form91 SE Calcs'!J142</f>
        <v>0</v>
      </c>
      <c r="J153" s="827"/>
      <c r="K153" s="51"/>
      <c r="L153" s="803">
        <f>+'New Form91 SE Calcs'!M142</f>
        <v>0</v>
      </c>
      <c r="M153" s="386"/>
    </row>
    <row r="154" spans="1:13" s="432" customFormat="1" ht="15.75" x14ac:dyDescent="0.25">
      <c r="A154" s="804"/>
      <c r="B154" s="116"/>
      <c r="C154" s="776" t="s">
        <v>1554</v>
      </c>
      <c r="D154" s="1549" t="str">
        <f>IF(D33="", "", D33)</f>
        <v/>
      </c>
      <c r="E154" s="1549"/>
      <c r="F154" s="1549"/>
      <c r="G154" s="802"/>
      <c r="H154" s="802"/>
      <c r="I154" s="116"/>
      <c r="J154" s="628"/>
      <c r="K154" s="116"/>
      <c r="L154" s="805"/>
      <c r="M154" s="386"/>
    </row>
    <row r="155" spans="1:13" s="432" customFormat="1" ht="15" x14ac:dyDescent="0.25">
      <c r="A155" s="804"/>
      <c r="B155" s="116" t="s">
        <v>1552</v>
      </c>
      <c r="C155" s="116"/>
      <c r="D155" s="116"/>
      <c r="E155" s="116"/>
      <c r="F155" s="116"/>
      <c r="G155" s="116"/>
      <c r="H155" s="116"/>
      <c r="I155" s="385">
        <f>+'New Form91 SE Calcs'!J144</f>
        <v>0</v>
      </c>
      <c r="J155" s="827"/>
      <c r="K155" s="51"/>
      <c r="L155" s="803">
        <f>+'New Form91 SE Calcs'!M144</f>
        <v>0</v>
      </c>
      <c r="M155" s="386"/>
    </row>
    <row r="156" spans="1:13" s="432" customFormat="1" ht="15.75" x14ac:dyDescent="0.25">
      <c r="A156" s="804"/>
      <c r="B156" s="116"/>
      <c r="C156" s="776" t="s">
        <v>1555</v>
      </c>
      <c r="D156" s="1549" t="str">
        <f>IF(D44="", "", D44)</f>
        <v/>
      </c>
      <c r="E156" s="1549"/>
      <c r="F156" s="1549"/>
      <c r="G156" s="802"/>
      <c r="H156" s="802"/>
      <c r="I156" s="116"/>
      <c r="J156" s="628"/>
      <c r="K156" s="116"/>
      <c r="L156" s="805"/>
      <c r="M156" s="386"/>
    </row>
    <row r="157" spans="1:13" s="432" customFormat="1" ht="15" x14ac:dyDescent="0.25">
      <c r="A157" s="804"/>
      <c r="B157" s="116" t="s">
        <v>1556</v>
      </c>
      <c r="C157" s="116"/>
      <c r="D157" s="116"/>
      <c r="E157" s="116"/>
      <c r="F157" s="116"/>
      <c r="G157" s="116"/>
      <c r="H157" s="116"/>
      <c r="I157" s="385">
        <f>+'New Form91 SE Calcs'!J146</f>
        <v>0</v>
      </c>
      <c r="J157" s="827"/>
      <c r="K157" s="51"/>
      <c r="L157" s="803">
        <f>+'New Form91 SE Calcs'!M146</f>
        <v>0</v>
      </c>
      <c r="M157" s="386"/>
    </row>
    <row r="158" spans="1:13" s="432" customFormat="1" ht="15" x14ac:dyDescent="0.25">
      <c r="A158" s="804"/>
      <c r="B158" s="116" t="s">
        <v>1557</v>
      </c>
      <c r="C158" s="116"/>
      <c r="D158" s="116"/>
      <c r="E158" s="116"/>
      <c r="F158" s="116"/>
      <c r="G158" s="116"/>
      <c r="H158" s="116"/>
      <c r="I158" s="385">
        <f>+'New Form91 SE Calcs'!J147</f>
        <v>0</v>
      </c>
      <c r="J158" s="827"/>
      <c r="K158" s="51"/>
      <c r="L158" s="803">
        <f>+'New Form91 SE Calcs'!M147</f>
        <v>0</v>
      </c>
      <c r="M158" s="386"/>
    </row>
    <row r="159" spans="1:13" s="432" customFormat="1" ht="15" x14ac:dyDescent="0.25">
      <c r="A159" s="804"/>
      <c r="B159" s="116" t="s">
        <v>1558</v>
      </c>
      <c r="C159" s="116"/>
      <c r="D159" s="116"/>
      <c r="E159" s="116"/>
      <c r="F159" s="116"/>
      <c r="G159" s="116"/>
      <c r="H159" s="116"/>
      <c r="I159" s="385">
        <f>+'New Form91 SE Calcs'!J148</f>
        <v>0</v>
      </c>
      <c r="J159" s="827"/>
      <c r="K159" s="51"/>
      <c r="L159" s="803">
        <f>+'New Form91 SE Calcs'!M148</f>
        <v>0</v>
      </c>
      <c r="M159" s="386"/>
    </row>
    <row r="160" spans="1:13" s="432" customFormat="1" ht="15.75" thickBot="1" x14ac:dyDescent="0.3">
      <c r="A160" s="806" t="s">
        <v>1466</v>
      </c>
      <c r="B160" s="161"/>
      <c r="C160" s="161"/>
      <c r="D160" s="161"/>
      <c r="E160" s="161"/>
      <c r="F160" s="161"/>
      <c r="G160" s="161"/>
      <c r="H160" s="161"/>
      <c r="I160" s="367">
        <f>+'New Form91 SE Calcs'!J149</f>
        <v>0</v>
      </c>
      <c r="J160" s="842"/>
      <c r="K160" s="426"/>
      <c r="L160" s="843">
        <f>+'New Form91 SE Calcs'!M149</f>
        <v>0</v>
      </c>
      <c r="M160" s="386"/>
    </row>
    <row r="161" spans="1:13" s="432" customFormat="1" ht="15.75" thickBot="1" x14ac:dyDescent="0.3">
      <c r="A161" s="116"/>
      <c r="B161" s="116"/>
      <c r="C161" s="116"/>
      <c r="D161" s="116"/>
      <c r="E161" s="116"/>
      <c r="F161" s="116"/>
      <c r="G161" s="116"/>
      <c r="H161" s="116"/>
      <c r="I161" s="116"/>
      <c r="J161" s="628"/>
      <c r="K161" s="116"/>
      <c r="L161" s="116"/>
      <c r="M161" s="386"/>
    </row>
    <row r="162" spans="1:13" s="432" customFormat="1" ht="15.75" x14ac:dyDescent="0.25">
      <c r="A162" s="811" t="s">
        <v>1559</v>
      </c>
      <c r="B162" s="800"/>
      <c r="C162" s="800"/>
      <c r="D162" s="800"/>
      <c r="E162" s="800"/>
      <c r="F162" s="800"/>
      <c r="G162" s="800"/>
      <c r="H162" s="831" t="str">
        <f>+H149</f>
        <v>Yr.</v>
      </c>
      <c r="I162" s="832" t="str">
        <f t="shared" ref="I162:L162" si="29">+I149</f>
        <v>Starting Year</v>
      </c>
      <c r="J162" s="833">
        <f t="shared" si="29"/>
        <v>0</v>
      </c>
      <c r="K162" s="831" t="str">
        <f t="shared" si="29"/>
        <v>Yr.</v>
      </c>
      <c r="L162" s="834" t="str">
        <f t="shared" si="29"/>
        <v xml:space="preserve"> </v>
      </c>
      <c r="M162" s="386"/>
    </row>
    <row r="163" spans="1:13" s="432" customFormat="1" ht="15.75" x14ac:dyDescent="0.25">
      <c r="A163" s="801"/>
      <c r="B163" s="116" t="s">
        <v>1560</v>
      </c>
      <c r="C163" s="116"/>
      <c r="D163" s="116"/>
      <c r="E163" s="116"/>
      <c r="F163" s="116"/>
      <c r="G163" s="116"/>
      <c r="H163" s="116"/>
      <c r="I163" s="385">
        <f>+'New Form91 SE Calcs'!J152</f>
        <v>0</v>
      </c>
      <c r="J163" s="827"/>
      <c r="K163" s="51"/>
      <c r="L163" s="803">
        <f>+'New Form91 SE Calcs'!M152</f>
        <v>0</v>
      </c>
      <c r="M163" s="386"/>
    </row>
    <row r="164" spans="1:13" s="432" customFormat="1" ht="15.75" x14ac:dyDescent="0.25">
      <c r="A164" s="801"/>
      <c r="B164" s="116" t="s">
        <v>1561</v>
      </c>
      <c r="C164" s="116"/>
      <c r="D164" s="116"/>
      <c r="E164" s="116"/>
      <c r="F164" s="116"/>
      <c r="G164" s="116"/>
      <c r="H164" s="116"/>
      <c r="I164" s="385">
        <f>+'New Form91 SE Calcs'!J153</f>
        <v>0</v>
      </c>
      <c r="J164" s="827"/>
      <c r="K164" s="51"/>
      <c r="L164" s="803">
        <f>+'New Form91 SE Calcs'!M153</f>
        <v>0</v>
      </c>
      <c r="M164" s="386"/>
    </row>
    <row r="165" spans="1:13" s="432" customFormat="1" ht="15" x14ac:dyDescent="0.25">
      <c r="A165" s="807" t="s">
        <v>1562</v>
      </c>
      <c r="B165" s="116"/>
      <c r="C165" s="116"/>
      <c r="D165" s="116"/>
      <c r="E165" s="116"/>
      <c r="F165" s="116"/>
      <c r="G165" s="116"/>
      <c r="H165" s="116"/>
      <c r="I165" s="385">
        <f>+'New Form91 SE Calcs'!J154</f>
        <v>0</v>
      </c>
      <c r="J165" s="827"/>
      <c r="K165" s="51"/>
      <c r="L165" s="803">
        <f>+'New Form91 SE Calcs'!M154</f>
        <v>0</v>
      </c>
      <c r="M165" s="386"/>
    </row>
    <row r="166" spans="1:13" s="432" customFormat="1" ht="16.5" thickBot="1" x14ac:dyDescent="0.3">
      <c r="A166" s="808"/>
      <c r="B166" s="809"/>
      <c r="C166" s="810" t="s">
        <v>1553</v>
      </c>
      <c r="D166" s="1548" t="str">
        <f>IF(D79="", "", D79)</f>
        <v/>
      </c>
      <c r="E166" s="1548"/>
      <c r="F166" s="1548"/>
      <c r="G166" s="161"/>
      <c r="H166" s="161"/>
      <c r="I166" s="161"/>
      <c r="J166" s="829"/>
      <c r="K166" s="161"/>
      <c r="L166" s="162"/>
      <c r="M166" s="386"/>
    </row>
    <row r="167" spans="1:13" s="432" customFormat="1" ht="16.5" thickBot="1" x14ac:dyDescent="0.3">
      <c r="A167" s="802"/>
      <c r="B167" s="116"/>
      <c r="C167" s="116"/>
      <c r="D167" s="116"/>
      <c r="E167" s="116"/>
      <c r="F167" s="116"/>
      <c r="G167" s="116"/>
      <c r="H167" s="116"/>
      <c r="I167" s="116"/>
      <c r="J167" s="628"/>
      <c r="K167" s="116"/>
      <c r="L167" s="116"/>
      <c r="M167" s="386"/>
    </row>
    <row r="168" spans="1:13" s="432" customFormat="1" ht="15.75" x14ac:dyDescent="0.25">
      <c r="A168" s="811" t="s">
        <v>1564</v>
      </c>
      <c r="B168" s="800"/>
      <c r="C168" s="800"/>
      <c r="D168" s="800"/>
      <c r="E168" s="800"/>
      <c r="F168" s="800"/>
      <c r="G168" s="800"/>
      <c r="H168" s="831" t="str">
        <f>+H162</f>
        <v>Yr.</v>
      </c>
      <c r="I168" s="832" t="str">
        <f t="shared" ref="I168:L168" si="30">+I162</f>
        <v>Starting Year</v>
      </c>
      <c r="J168" s="833">
        <f t="shared" si="30"/>
        <v>0</v>
      </c>
      <c r="K168" s="831" t="str">
        <f t="shared" si="30"/>
        <v>Yr.</v>
      </c>
      <c r="L168" s="834" t="str">
        <f t="shared" si="30"/>
        <v xml:space="preserve"> </v>
      </c>
      <c r="M168" s="386"/>
    </row>
    <row r="169" spans="1:13" s="432" customFormat="1" ht="15.75" x14ac:dyDescent="0.25">
      <c r="A169" s="801"/>
      <c r="B169" s="116" t="s">
        <v>1540</v>
      </c>
      <c r="C169" s="116"/>
      <c r="D169" s="116"/>
      <c r="E169" s="116"/>
      <c r="F169" s="116"/>
      <c r="G169" s="116"/>
      <c r="H169" s="116"/>
      <c r="I169" s="385">
        <f>+'New Form91 SE Calcs'!J158</f>
        <v>0</v>
      </c>
      <c r="J169" s="827"/>
      <c r="K169" s="51"/>
      <c r="L169" s="803">
        <f>+'New Form91 SE Calcs'!M158</f>
        <v>0</v>
      </c>
      <c r="M169" s="386"/>
    </row>
    <row r="170" spans="1:13" s="432" customFormat="1" ht="15.75" x14ac:dyDescent="0.25">
      <c r="A170" s="801"/>
      <c r="B170" s="116" t="s">
        <v>1565</v>
      </c>
      <c r="C170" s="116"/>
      <c r="D170" s="116"/>
      <c r="E170" s="116"/>
      <c r="F170" s="116"/>
      <c r="G170" s="116"/>
      <c r="H170" s="116"/>
      <c r="I170" s="385">
        <f>+'New Form91 SE Calcs'!J159</f>
        <v>0</v>
      </c>
      <c r="J170" s="827"/>
      <c r="K170" s="51"/>
      <c r="L170" s="803">
        <f>+'New Form91 SE Calcs'!M159</f>
        <v>0</v>
      </c>
      <c r="M170" s="386"/>
    </row>
    <row r="171" spans="1:13" s="432" customFormat="1" ht="15" x14ac:dyDescent="0.25">
      <c r="A171" s="807" t="s">
        <v>1566</v>
      </c>
      <c r="B171" s="116"/>
      <c r="C171" s="116"/>
      <c r="D171" s="116"/>
      <c r="E171" s="116"/>
      <c r="F171" s="116"/>
      <c r="G171" s="116"/>
      <c r="H171" s="116"/>
      <c r="I171" s="385">
        <f>+'New Form91 SE Calcs'!J160</f>
        <v>0</v>
      </c>
      <c r="J171" s="827"/>
      <c r="K171" s="51"/>
      <c r="L171" s="803">
        <f>+'New Form91 SE Calcs'!M160</f>
        <v>0</v>
      </c>
      <c r="M171" s="386"/>
    </row>
    <row r="172" spans="1:13" s="432" customFormat="1" ht="16.5" thickBot="1" x14ac:dyDescent="0.3">
      <c r="A172" s="808"/>
      <c r="B172" s="809"/>
      <c r="C172" s="810" t="s">
        <v>1553</v>
      </c>
      <c r="D172" s="1548" t="str">
        <f>IF(D104="", "", D104)</f>
        <v>Bus5</v>
      </c>
      <c r="E172" s="1548"/>
      <c r="F172" s="1548"/>
      <c r="G172" s="161"/>
      <c r="H172" s="161"/>
      <c r="I172" s="161"/>
      <c r="J172" s="829"/>
      <c r="K172" s="161"/>
      <c r="L172" s="162"/>
      <c r="M172" s="386"/>
    </row>
    <row r="173" spans="1:13" s="432" customFormat="1" ht="16.5" thickBot="1" x14ac:dyDescent="0.3">
      <c r="A173" s="802"/>
      <c r="B173" s="802"/>
      <c r="C173" s="802"/>
      <c r="D173" s="802"/>
      <c r="E173" s="802"/>
      <c r="F173" s="802"/>
      <c r="G173" s="802"/>
      <c r="H173" s="802"/>
      <c r="I173" s="802"/>
      <c r="J173" s="828"/>
      <c r="K173" s="802"/>
      <c r="L173" s="802"/>
      <c r="M173" s="386"/>
    </row>
    <row r="174" spans="1:13" s="432" customFormat="1" ht="15.75" x14ac:dyDescent="0.25">
      <c r="A174" s="811" t="s">
        <v>1567</v>
      </c>
      <c r="B174" s="800"/>
      <c r="C174" s="800"/>
      <c r="D174" s="800"/>
      <c r="E174" s="800"/>
      <c r="F174" s="800"/>
      <c r="G174" s="800"/>
      <c r="H174" s="831" t="str">
        <f>+H168</f>
        <v>Yr.</v>
      </c>
      <c r="I174" s="832" t="str">
        <f t="shared" ref="I174:L174" si="31">+I168</f>
        <v>Starting Year</v>
      </c>
      <c r="J174" s="833">
        <f t="shared" si="31"/>
        <v>0</v>
      </c>
      <c r="K174" s="831" t="str">
        <f t="shared" si="31"/>
        <v>Yr.</v>
      </c>
      <c r="L174" s="834" t="str">
        <f t="shared" si="31"/>
        <v xml:space="preserve"> </v>
      </c>
      <c r="M174" s="386"/>
    </row>
    <row r="175" spans="1:13" s="432" customFormat="1" ht="15.75" x14ac:dyDescent="0.25">
      <c r="A175" s="801"/>
      <c r="B175" s="116" t="s">
        <v>1568</v>
      </c>
      <c r="C175" s="116"/>
      <c r="D175" s="116"/>
      <c r="E175" s="116"/>
      <c r="F175" s="116"/>
      <c r="G175" s="116"/>
      <c r="H175" s="116"/>
      <c r="I175" s="385">
        <f>+'New Form91 SE Calcs'!J164</f>
        <v>0</v>
      </c>
      <c r="J175" s="827"/>
      <c r="K175" s="51"/>
      <c r="L175" s="803">
        <f>+'New Form91 SE Calcs'!M164</f>
        <v>0</v>
      </c>
      <c r="M175" s="386"/>
    </row>
    <row r="176" spans="1:13" s="432" customFormat="1" ht="15" x14ac:dyDescent="0.25">
      <c r="A176" s="807" t="s">
        <v>1569</v>
      </c>
      <c r="B176" s="116"/>
      <c r="C176" s="116"/>
      <c r="D176" s="116"/>
      <c r="E176" s="116"/>
      <c r="F176" s="116"/>
      <c r="G176" s="116"/>
      <c r="H176" s="116"/>
      <c r="I176" s="385">
        <f>+'New Form91 SE Calcs'!J165</f>
        <v>0</v>
      </c>
      <c r="J176" s="827"/>
      <c r="K176" s="51"/>
      <c r="L176" s="803">
        <f>+'New Form91 SE Calcs'!M165</f>
        <v>0</v>
      </c>
      <c r="M176" s="386"/>
    </row>
    <row r="177" spans="1:13" s="432" customFormat="1" ht="16.5" thickBot="1" x14ac:dyDescent="0.3">
      <c r="A177" s="808"/>
      <c r="B177" s="809"/>
      <c r="C177" s="810" t="s">
        <v>1553</v>
      </c>
      <c r="D177" s="1548" t="str">
        <f>IF(D128="", "", D128)</f>
        <v/>
      </c>
      <c r="E177" s="1548"/>
      <c r="F177" s="1548"/>
      <c r="G177" s="161"/>
      <c r="H177" s="161"/>
      <c r="I177" s="161"/>
      <c r="J177" s="829"/>
      <c r="K177" s="161"/>
      <c r="L177" s="162"/>
      <c r="M177" s="386"/>
    </row>
    <row r="178" spans="1:13" s="432" customFormat="1" ht="16.5" thickBot="1" x14ac:dyDescent="0.3">
      <c r="A178" s="802"/>
      <c r="B178" s="802"/>
      <c r="C178" s="802"/>
      <c r="D178" s="802"/>
      <c r="E178" s="802"/>
      <c r="F178" s="802"/>
      <c r="G178" s="802"/>
      <c r="H178" s="116"/>
      <c r="I178" s="116"/>
      <c r="J178" s="628"/>
      <c r="K178" s="116"/>
      <c r="L178" s="116"/>
      <c r="M178" s="386"/>
    </row>
    <row r="179" spans="1:13" s="432" customFormat="1" ht="15.75" x14ac:dyDescent="0.25">
      <c r="A179" s="811" t="s">
        <v>1570</v>
      </c>
      <c r="B179" s="800"/>
      <c r="C179" s="800"/>
      <c r="D179" s="800"/>
      <c r="E179" s="800"/>
      <c r="F179" s="800"/>
      <c r="G179" s="800"/>
      <c r="H179" s="831" t="str">
        <f>+H174</f>
        <v>Yr.</v>
      </c>
      <c r="I179" s="832" t="str">
        <f t="shared" ref="I179:L179" si="32">+I174</f>
        <v>Starting Year</v>
      </c>
      <c r="J179" s="833">
        <f t="shared" si="32"/>
        <v>0</v>
      </c>
      <c r="K179" s="831" t="str">
        <f t="shared" si="32"/>
        <v>Yr.</v>
      </c>
      <c r="L179" s="834" t="str">
        <f t="shared" si="32"/>
        <v xml:space="preserve"> </v>
      </c>
      <c r="M179" s="386"/>
    </row>
    <row r="180" spans="1:13" s="432" customFormat="1" ht="15.75" x14ac:dyDescent="0.25">
      <c r="A180" s="801"/>
      <c r="B180" s="116" t="s">
        <v>1571</v>
      </c>
      <c r="C180" s="116"/>
      <c r="D180" s="116"/>
      <c r="E180" s="116"/>
      <c r="F180" s="116"/>
      <c r="G180" s="116"/>
      <c r="H180" s="116"/>
      <c r="I180" s="385">
        <f>+'New Form91 SE Calcs'!J169</f>
        <v>0</v>
      </c>
      <c r="J180" s="827"/>
      <c r="K180" s="51"/>
      <c r="L180" s="803">
        <f>+'New Form91 SE Calcs'!M169</f>
        <v>0</v>
      </c>
      <c r="M180" s="386"/>
    </row>
    <row r="181" spans="1:13" s="432" customFormat="1" ht="15.75" x14ac:dyDescent="0.25">
      <c r="A181" s="801"/>
      <c r="B181" s="438" t="s">
        <v>1578</v>
      </c>
      <c r="C181" s="116"/>
      <c r="D181" s="116"/>
      <c r="E181" s="116"/>
      <c r="F181" s="116"/>
      <c r="G181" s="116"/>
      <c r="H181" s="116"/>
      <c r="I181" s="429">
        <f>+'New Form91 SE Calcs'!J170</f>
        <v>0</v>
      </c>
      <c r="J181" s="827"/>
      <c r="K181" s="51"/>
      <c r="L181" s="836"/>
      <c r="M181" s="386"/>
    </row>
    <row r="182" spans="1:13" s="432" customFormat="1" ht="15.75" x14ac:dyDescent="0.25">
      <c r="A182" s="801"/>
      <c r="B182" s="116" t="s">
        <v>1572</v>
      </c>
      <c r="C182" s="116"/>
      <c r="D182" s="116"/>
      <c r="E182" s="116"/>
      <c r="F182" s="116"/>
      <c r="G182" s="116"/>
      <c r="H182" s="116"/>
      <c r="I182" s="835">
        <v>24</v>
      </c>
      <c r="J182" s="628"/>
      <c r="K182" s="116"/>
      <c r="L182" s="837"/>
      <c r="M182" s="386"/>
    </row>
    <row r="183" spans="1:13" s="432" customFormat="1" ht="18" thickBot="1" x14ac:dyDescent="0.3">
      <c r="A183" s="806" t="s">
        <v>1573</v>
      </c>
      <c r="B183" s="161"/>
      <c r="C183" s="161"/>
      <c r="D183" s="161"/>
      <c r="E183" s="161"/>
      <c r="F183" s="161"/>
      <c r="G183" s="161"/>
      <c r="H183" s="161"/>
      <c r="I183" s="429">
        <f>+'New Form91 SE Calcs'!J172</f>
        <v>0</v>
      </c>
      <c r="J183" s="827"/>
      <c r="K183" s="51"/>
      <c r="L183" s="838"/>
      <c r="M183" s="386"/>
    </row>
    <row r="184" spans="1:13" s="432" customFormat="1" ht="39.75" customHeight="1" x14ac:dyDescent="0.25">
      <c r="A184" s="1547" t="s">
        <v>1574</v>
      </c>
      <c r="B184" s="1547"/>
      <c r="C184" s="1547"/>
      <c r="D184" s="1547"/>
      <c r="E184" s="1547"/>
      <c r="F184" s="1547"/>
      <c r="G184" s="1547"/>
      <c r="H184" s="1547"/>
      <c r="I184" s="1547"/>
      <c r="J184" s="1547"/>
      <c r="K184" s="1547"/>
      <c r="L184" s="1547"/>
      <c r="M184" s="386"/>
    </row>
    <row r="185" spans="1:13" s="432" customFormat="1" ht="6.75" customHeight="1" thickBot="1" x14ac:dyDescent="0.3">
      <c r="A185" s="898"/>
      <c r="B185" s="898"/>
      <c r="C185" s="898"/>
      <c r="D185" s="898"/>
      <c r="E185" s="898"/>
      <c r="F185" s="898"/>
      <c r="G185" s="898"/>
      <c r="H185" s="898"/>
      <c r="I185" s="898"/>
      <c r="J185" s="898"/>
      <c r="K185" s="898"/>
      <c r="L185" s="898"/>
      <c r="M185" s="386"/>
    </row>
    <row r="186" spans="1:13" s="432" customFormat="1" ht="15" customHeight="1" thickBot="1" x14ac:dyDescent="0.3">
      <c r="A186" s="906"/>
      <c r="B186" s="904"/>
      <c r="C186" s="904"/>
      <c r="D186" s="907" t="s">
        <v>1645</v>
      </c>
      <c r="E186" s="904"/>
      <c r="F186" s="903">
        <f>IF(L180=0,0,IF(I180=L180,0,+((I180-L180)/L180)*100))</f>
        <v>0</v>
      </c>
      <c r="G186" s="905" t="s">
        <v>1646</v>
      </c>
      <c r="H186" s="904"/>
      <c r="I186" s="904"/>
      <c r="J186" s="904"/>
      <c r="K186" s="904"/>
      <c r="L186" s="905"/>
      <c r="M186" s="386"/>
    </row>
    <row r="187" spans="1:13" s="432" customFormat="1" ht="15" customHeight="1" x14ac:dyDescent="0.25">
      <c r="A187" s="899"/>
      <c r="B187" s="1550" t="str">
        <f>IF(L180=0," ",IF((((L180-I180)/L180)&gt;0.2),"For FHA loans, HUD requires a manual downgrade when business income decrease is greater than 20%  and the loan must be manually underwritten.  Must meet all of HUD and PRMG manual underwriting requirements."," "))</f>
        <v xml:space="preserve"> </v>
      </c>
      <c r="C187" s="1550"/>
      <c r="D187" s="1550"/>
      <c r="E187" s="1550"/>
      <c r="F187" s="1550"/>
      <c r="G187" s="1550"/>
      <c r="H187" s="1550"/>
      <c r="I187" s="1550"/>
      <c r="J187" s="1550"/>
      <c r="K187" s="1550"/>
      <c r="L187" s="1551"/>
      <c r="M187" s="386"/>
    </row>
    <row r="188" spans="1:13" s="432" customFormat="1" ht="15" customHeight="1" thickBot="1" x14ac:dyDescent="0.3">
      <c r="A188" s="900"/>
      <c r="B188" s="1552"/>
      <c r="C188" s="1552"/>
      <c r="D188" s="1552"/>
      <c r="E188" s="1552"/>
      <c r="F188" s="1552"/>
      <c r="G188" s="1552"/>
      <c r="H188" s="1552"/>
      <c r="I188" s="1552"/>
      <c r="J188" s="1552"/>
      <c r="K188" s="1552"/>
      <c r="L188" s="1553"/>
      <c r="M188" s="386"/>
    </row>
    <row r="189" spans="1:13" s="432" customFormat="1" ht="7.5" customHeight="1" x14ac:dyDescent="0.25">
      <c r="A189" s="466"/>
      <c r="B189" s="116"/>
      <c r="C189" s="116"/>
      <c r="D189" s="116"/>
      <c r="E189" s="116"/>
      <c r="F189" s="116"/>
      <c r="G189" s="116"/>
      <c r="H189" s="116"/>
      <c r="I189" s="116"/>
      <c r="J189" s="628"/>
      <c r="K189" s="116"/>
      <c r="L189" s="116"/>
      <c r="M189" s="386"/>
    </row>
    <row r="190" spans="1:13" ht="15.75" x14ac:dyDescent="0.25">
      <c r="A190" s="1527" t="s">
        <v>13</v>
      </c>
      <c r="B190" s="1527"/>
      <c r="C190" s="1527"/>
      <c r="D190" s="1527"/>
      <c r="E190" s="1527"/>
      <c r="F190" s="1527"/>
      <c r="G190" s="1527"/>
      <c r="H190" s="1527"/>
      <c r="I190" s="1527"/>
      <c r="J190" s="1527"/>
      <c r="K190" s="1527"/>
      <c r="L190" s="1527"/>
      <c r="M190" s="1527"/>
    </row>
    <row r="191" spans="1:13" ht="195" customHeight="1" x14ac:dyDescent="0.2">
      <c r="A191" s="1540"/>
      <c r="B191" s="1540"/>
      <c r="C191" s="1540"/>
      <c r="D191" s="1540"/>
      <c r="E191" s="1540"/>
      <c r="F191" s="1540"/>
      <c r="G191" s="1540"/>
      <c r="H191" s="1540"/>
      <c r="I191" s="1540"/>
      <c r="J191" s="1540"/>
      <c r="K191" s="1540"/>
      <c r="L191" s="1540"/>
      <c r="M191" s="1540"/>
    </row>
    <row r="192" spans="1:13" x14ac:dyDescent="0.2">
      <c r="A192" s="51"/>
      <c r="B192" s="51"/>
      <c r="C192" s="51"/>
      <c r="D192" s="51"/>
      <c r="E192" s="51"/>
      <c r="F192" s="51"/>
      <c r="G192" s="51"/>
      <c r="H192" s="51"/>
      <c r="I192" s="51"/>
      <c r="J192" s="645"/>
      <c r="K192" s="51"/>
      <c r="L192" s="387"/>
      <c r="M192" s="387" t="s">
        <v>1575</v>
      </c>
    </row>
  </sheetData>
  <sheetProtection algorithmName="SHA-512" hashValue="webzjfYc/3DoDUbPsMG1glbMix2DxA97a/As0T/Rnuy19LfxXlK+/4EjwCpzqKAqQ42Iaz01f8CrmOnb7CnbCw==" saltValue="YXJ397TVfaBQNtdXvq09xQ==" spinCount="100000" sheet="1" objects="1" scenarios="1"/>
  <mergeCells count="24">
    <mergeCell ref="D156:F156"/>
    <mergeCell ref="B187:L188"/>
    <mergeCell ref="A190:M190"/>
    <mergeCell ref="B15:M15"/>
    <mergeCell ref="D128:F128"/>
    <mergeCell ref="D151:F151"/>
    <mergeCell ref="D166:F166"/>
    <mergeCell ref="D172:F172"/>
    <mergeCell ref="A191:M191"/>
    <mergeCell ref="A1:M1"/>
    <mergeCell ref="A6:M6"/>
    <mergeCell ref="C8:D8"/>
    <mergeCell ref="G8:M8"/>
    <mergeCell ref="H145:I145"/>
    <mergeCell ref="K145:L145"/>
    <mergeCell ref="D79:F79"/>
    <mergeCell ref="B10:L10"/>
    <mergeCell ref="D21:F21"/>
    <mergeCell ref="D33:F33"/>
    <mergeCell ref="D44:F44"/>
    <mergeCell ref="A184:L184"/>
    <mergeCell ref="D104:F104"/>
    <mergeCell ref="D177:F177"/>
    <mergeCell ref="D154:F154"/>
  </mergeCells>
  <conditionalFormatting sqref="B70:L70">
    <cfRule type="expression" dxfId="77" priority="3">
      <formula>$D$12="FHA"</formula>
    </cfRule>
  </conditionalFormatting>
  <conditionalFormatting sqref="B90:L90">
    <cfRule type="expression" dxfId="76" priority="4">
      <formula>$D$12="FHA"</formula>
    </cfRule>
  </conditionalFormatting>
  <conditionalFormatting sqref="B115:L115">
    <cfRule type="expression" dxfId="75" priority="2">
      <formula>$D$12="FHA"</formula>
    </cfRule>
  </conditionalFormatting>
  <conditionalFormatting sqref="B133:L133">
    <cfRule type="expression" dxfId="74" priority="1">
      <formula>$D$12="FHA"</formula>
    </cfRule>
  </conditionalFormatting>
  <conditionalFormatting sqref="F12">
    <cfRule type="expression" dxfId="73" priority="228">
      <formula>$D$12="Fannie Mae"</formula>
    </cfRule>
    <cfRule type="expression" dxfId="72" priority="229">
      <formula>$D$12="jumbo"</formula>
    </cfRule>
  </conditionalFormatting>
  <conditionalFormatting sqref="F13">
    <cfRule type="expression" dxfId="71" priority="9">
      <formula>$F$13="Funding Date is on or after 12/26/2017, form is acceptable"</formula>
    </cfRule>
  </conditionalFormatting>
  <conditionalFormatting sqref="F186">
    <cfRule type="expression" dxfId="70" priority="5">
      <formula>$F$186&gt;0</formula>
    </cfRule>
    <cfRule type="expression" dxfId="69" priority="6">
      <formula>$F$186&lt;0</formula>
    </cfRule>
    <cfRule type="expression" dxfId="68" priority="7">
      <formula>$M$165&gt;0</formula>
    </cfRule>
    <cfRule type="expression" dxfId="67" priority="8">
      <formula>$M$165&lt;0</formula>
    </cfRule>
  </conditionalFormatting>
  <conditionalFormatting sqref="I31:L31">
    <cfRule type="containsText" dxfId="66" priority="285" stopIfTrue="1" operator="containsText" text="&lt;Error">
      <formula>NOT(ISERROR(SEARCH("&lt;Error",I31)))</formula>
    </cfRule>
  </conditionalFormatting>
  <conditionalFormatting sqref="J22:J23">
    <cfRule type="containsText" dxfId="65" priority="68" stopIfTrue="1" operator="containsText" text="&lt;Error">
      <formula>NOT(ISERROR(SEARCH("&lt;Error",J22)))</formula>
    </cfRule>
  </conditionalFormatting>
  <conditionalFormatting sqref="J26:J30">
    <cfRule type="containsText" dxfId="64" priority="69" stopIfTrue="1" operator="containsText" text="&lt;Error">
      <formula>NOT(ISERROR(SEARCH("&lt;Error",J26)))</formula>
    </cfRule>
  </conditionalFormatting>
  <conditionalFormatting sqref="J32">
    <cfRule type="containsText" dxfId="63" priority="264" stopIfTrue="1" operator="containsText" text="&lt;Error">
      <formula>NOT(ISERROR(SEARCH("&lt;Error",J32)))</formula>
    </cfRule>
  </conditionalFormatting>
  <conditionalFormatting sqref="J34:J41">
    <cfRule type="containsText" dxfId="62" priority="70" stopIfTrue="1" operator="containsText" text="&lt;Error">
      <formula>NOT(ISERROR(SEARCH("&lt;Error",J34)))</formula>
    </cfRule>
  </conditionalFormatting>
  <conditionalFormatting sqref="J43">
    <cfRule type="containsText" dxfId="61" priority="174" stopIfTrue="1" operator="containsText" text="&lt;Error">
      <formula>NOT(ISERROR(SEARCH("&lt;Error",J43)))</formula>
    </cfRule>
  </conditionalFormatting>
  <conditionalFormatting sqref="J45:J52">
    <cfRule type="containsText" dxfId="60" priority="71" stopIfTrue="1" operator="containsText" text="&lt;Error">
      <formula>NOT(ISERROR(SEARCH("&lt;Error",J45)))</formula>
    </cfRule>
  </conditionalFormatting>
  <conditionalFormatting sqref="J55:J56">
    <cfRule type="containsText" dxfId="59" priority="72" stopIfTrue="1" operator="containsText" text="&lt;Error">
      <formula>NOT(ISERROR(SEARCH("&lt;Error",J55)))</formula>
    </cfRule>
  </conditionalFormatting>
  <conditionalFormatting sqref="J58:J62">
    <cfRule type="containsText" dxfId="58" priority="73" stopIfTrue="1" operator="containsText" text="&lt;Error">
      <formula>NOT(ISERROR(SEARCH("&lt;Error",J58)))</formula>
    </cfRule>
  </conditionalFormatting>
  <conditionalFormatting sqref="J65:J72">
    <cfRule type="containsText" dxfId="57" priority="74" stopIfTrue="1" operator="containsText" text="&lt;Error">
      <formula>NOT(ISERROR(SEARCH("&lt;Error",J65)))</formula>
    </cfRule>
  </conditionalFormatting>
  <conditionalFormatting sqref="J74">
    <cfRule type="containsText" dxfId="56" priority="150" stopIfTrue="1" operator="containsText" text="&lt;Error">
      <formula>NOT(ISERROR(SEARCH("&lt;Error",J74)))</formula>
    </cfRule>
  </conditionalFormatting>
  <conditionalFormatting sqref="J78">
    <cfRule type="containsText" dxfId="55" priority="243" stopIfTrue="1" operator="containsText" text="&lt;Error">
      <formula>NOT(ISERROR(SEARCH("&lt;Error",J78)))</formula>
    </cfRule>
  </conditionalFormatting>
  <conditionalFormatting sqref="J80:J84">
    <cfRule type="containsText" dxfId="54" priority="75" stopIfTrue="1" operator="containsText" text="&lt;Error">
      <formula>NOT(ISERROR(SEARCH("&lt;Error",J80)))</formula>
    </cfRule>
  </conditionalFormatting>
  <conditionalFormatting sqref="J87:J96">
    <cfRule type="containsText" dxfId="53" priority="76" stopIfTrue="1" operator="containsText" text="&lt;Error">
      <formula>NOT(ISERROR(SEARCH("&lt;Error",J87)))</formula>
    </cfRule>
  </conditionalFormatting>
  <conditionalFormatting sqref="J98">
    <cfRule type="containsText" dxfId="52" priority="143" stopIfTrue="1" operator="containsText" text="&lt;Error">
      <formula>NOT(ISERROR(SEARCH("&lt;Error",J98)))</formula>
    </cfRule>
  </conditionalFormatting>
  <conditionalFormatting sqref="J103 J105">
    <cfRule type="containsText" dxfId="51" priority="140" stopIfTrue="1" operator="containsText" text="&lt;Error">
      <formula>NOT(ISERROR(SEARCH("&lt;Error",J103)))</formula>
    </cfRule>
  </conditionalFormatting>
  <conditionalFormatting sqref="J107:J110">
    <cfRule type="containsText" dxfId="50" priority="77" stopIfTrue="1" operator="containsText" text="&lt;Error">
      <formula>NOT(ISERROR(SEARCH("&lt;Error",J107)))</formula>
    </cfRule>
  </conditionalFormatting>
  <conditionalFormatting sqref="J112:J121">
    <cfRule type="containsText" dxfId="49" priority="78" stopIfTrue="1" operator="containsText" text="&lt;Error">
      <formula>NOT(ISERROR(SEARCH("&lt;Error",J112)))</formula>
    </cfRule>
  </conditionalFormatting>
  <conditionalFormatting sqref="J123">
    <cfRule type="containsText" dxfId="48" priority="205" stopIfTrue="1" operator="containsText" text="&lt;Error">
      <formula>NOT(ISERROR(SEARCH("&lt;Error",J123)))</formula>
    </cfRule>
  </conditionalFormatting>
  <conditionalFormatting sqref="J127 J129">
    <cfRule type="containsText" dxfId="47" priority="114" stopIfTrue="1" operator="containsText" text="&lt;Error">
      <formula>NOT(ISERROR(SEARCH("&lt;Error",J127)))</formula>
    </cfRule>
  </conditionalFormatting>
  <conditionalFormatting sqref="J131:J142">
    <cfRule type="containsText" dxfId="46" priority="79" stopIfTrue="1" operator="containsText" text="&lt;Error">
      <formula>NOT(ISERROR(SEARCH("&lt;Error",J131)))</formula>
    </cfRule>
  </conditionalFormatting>
  <conditionalFormatting sqref="J144">
    <cfRule type="containsText" dxfId="45" priority="119" stopIfTrue="1" operator="containsText" text="&lt;Error">
      <formula>NOT(ISERROR(SEARCH("&lt;Error",J144)))</formula>
    </cfRule>
  </conditionalFormatting>
  <conditionalFormatting sqref="J150">
    <cfRule type="containsText" dxfId="44" priority="99" stopIfTrue="1" operator="containsText" text="&lt;Error">
      <formula>NOT(ISERROR(SEARCH("&lt;Error",J150)))</formula>
    </cfRule>
  </conditionalFormatting>
  <conditionalFormatting sqref="J152:J153">
    <cfRule type="containsText" dxfId="43" priority="100" stopIfTrue="1" operator="containsText" text="&lt;Error">
      <formula>NOT(ISERROR(SEARCH("&lt;Error",J152)))</formula>
    </cfRule>
  </conditionalFormatting>
  <conditionalFormatting sqref="J155">
    <cfRule type="containsText" dxfId="42" priority="98" stopIfTrue="1" operator="containsText" text="&lt;Error">
      <formula>NOT(ISERROR(SEARCH("&lt;Error",J155)))</formula>
    </cfRule>
  </conditionalFormatting>
  <conditionalFormatting sqref="J157:J160">
    <cfRule type="containsText" dxfId="41" priority="94" stopIfTrue="1" operator="containsText" text="&lt;Error">
      <formula>NOT(ISERROR(SEARCH("&lt;Error",J157)))</formula>
    </cfRule>
  </conditionalFormatting>
  <conditionalFormatting sqref="J163:J165">
    <cfRule type="containsText" dxfId="40" priority="91" stopIfTrue="1" operator="containsText" text="&lt;Error">
      <formula>NOT(ISERROR(SEARCH("&lt;Error",J163)))</formula>
    </cfRule>
  </conditionalFormatting>
  <conditionalFormatting sqref="J169:J171">
    <cfRule type="containsText" dxfId="39" priority="88" stopIfTrue="1" operator="containsText" text="&lt;Error">
      <formula>NOT(ISERROR(SEARCH("&lt;Error",J169)))</formula>
    </cfRule>
  </conditionalFormatting>
  <conditionalFormatting sqref="J175:J176">
    <cfRule type="containsText" dxfId="38" priority="86" stopIfTrue="1" operator="containsText" text="&lt;Error">
      <formula>NOT(ISERROR(SEARCH("&lt;Error",J175)))</formula>
    </cfRule>
  </conditionalFormatting>
  <conditionalFormatting sqref="J180:J181">
    <cfRule type="containsText" dxfId="37" priority="84" stopIfTrue="1" operator="containsText" text="&lt;Error">
      <formula>NOT(ISERROR(SEARCH("&lt;Error",J180)))</formula>
    </cfRule>
  </conditionalFormatting>
  <conditionalFormatting sqref="J183">
    <cfRule type="containsText" dxfId="36" priority="83" stopIfTrue="1" operator="containsText" text="&lt;Error">
      <formula>NOT(ISERROR(SEARCH("&lt;Error",J183)))</formula>
    </cfRule>
  </conditionalFormatting>
  <conditionalFormatting sqref="M22:M23">
    <cfRule type="containsText" dxfId="35" priority="11" stopIfTrue="1" operator="containsText" text="&lt;Error">
      <formula>NOT(ISERROR(SEARCH("&lt;Error",M22)))</formula>
    </cfRule>
  </conditionalFormatting>
  <conditionalFormatting sqref="M26:M32">
    <cfRule type="containsText" dxfId="34" priority="12" stopIfTrue="1" operator="containsText" text="&lt;Error">
      <formula>NOT(ISERROR(SEARCH("&lt;Error",M26)))</formula>
    </cfRule>
  </conditionalFormatting>
  <conditionalFormatting sqref="M34:M41">
    <cfRule type="containsText" dxfId="33" priority="13" stopIfTrue="1" operator="containsText" text="&lt;Error">
      <formula>NOT(ISERROR(SEARCH("&lt;Error",M34)))</formula>
    </cfRule>
  </conditionalFormatting>
  <conditionalFormatting sqref="M43">
    <cfRule type="containsText" dxfId="32" priority="52" stopIfTrue="1" operator="containsText" text="&lt;Error">
      <formula>NOT(ISERROR(SEARCH("&lt;Error",M43)))</formula>
    </cfRule>
  </conditionalFormatting>
  <conditionalFormatting sqref="M45:M52">
    <cfRule type="containsText" dxfId="31" priority="14" stopIfTrue="1" operator="containsText" text="&lt;Error">
      <formula>NOT(ISERROR(SEARCH("&lt;Error",M45)))</formula>
    </cfRule>
  </conditionalFormatting>
  <conditionalFormatting sqref="M55:M56">
    <cfRule type="containsText" dxfId="30" priority="15" stopIfTrue="1" operator="containsText" text="&lt;Error">
      <formula>NOT(ISERROR(SEARCH("&lt;Error",M55)))</formula>
    </cfRule>
  </conditionalFormatting>
  <conditionalFormatting sqref="M58:M62">
    <cfRule type="containsText" dxfId="29" priority="16" stopIfTrue="1" operator="containsText" text="&lt;Error">
      <formula>NOT(ISERROR(SEARCH("&lt;Error",M58)))</formula>
    </cfRule>
  </conditionalFormatting>
  <conditionalFormatting sqref="M65:M72">
    <cfRule type="containsText" dxfId="28" priority="17" stopIfTrue="1" operator="containsText" text="&lt;Error">
      <formula>NOT(ISERROR(SEARCH("&lt;Error",M65)))</formula>
    </cfRule>
  </conditionalFormatting>
  <conditionalFormatting sqref="M74">
    <cfRule type="containsText" dxfId="27" priority="41" stopIfTrue="1" operator="containsText" text="&lt;Error">
      <formula>NOT(ISERROR(SEARCH("&lt;Error",M74)))</formula>
    </cfRule>
  </conditionalFormatting>
  <conditionalFormatting sqref="M78">
    <cfRule type="containsText" dxfId="26" priority="63" stopIfTrue="1" operator="containsText" text="&lt;Error">
      <formula>NOT(ISERROR(SEARCH("&lt;Error",M78)))</formula>
    </cfRule>
  </conditionalFormatting>
  <conditionalFormatting sqref="M80:M84">
    <cfRule type="containsText" dxfId="25" priority="18" stopIfTrue="1" operator="containsText" text="&lt;Error">
      <formula>NOT(ISERROR(SEARCH("&lt;Error",M80)))</formula>
    </cfRule>
  </conditionalFormatting>
  <conditionalFormatting sqref="M87:M96">
    <cfRule type="containsText" dxfId="24" priority="19" stopIfTrue="1" operator="containsText" text="&lt;Error">
      <formula>NOT(ISERROR(SEARCH("&lt;Error",M87)))</formula>
    </cfRule>
  </conditionalFormatting>
  <conditionalFormatting sqref="M98">
    <cfRule type="containsText" dxfId="23" priority="35" stopIfTrue="1" operator="containsText" text="&lt;Error">
      <formula>NOT(ISERROR(SEARCH("&lt;Error",M98)))</formula>
    </cfRule>
  </conditionalFormatting>
  <conditionalFormatting sqref="M103">
    <cfRule type="containsText" dxfId="22" priority="34" stopIfTrue="1" operator="containsText" text="&lt;Error">
      <formula>NOT(ISERROR(SEARCH("&lt;Error",M103)))</formula>
    </cfRule>
  </conditionalFormatting>
  <conditionalFormatting sqref="M105:M110">
    <cfRule type="containsText" dxfId="21" priority="20" stopIfTrue="1" operator="containsText" text="&lt;Error">
      <formula>NOT(ISERROR(SEARCH("&lt;Error",M105)))</formula>
    </cfRule>
  </conditionalFormatting>
  <conditionalFormatting sqref="M112:M121">
    <cfRule type="containsText" dxfId="20" priority="21" stopIfTrue="1" operator="containsText" text="&lt;Error">
      <formula>NOT(ISERROR(SEARCH("&lt;Error",M112)))</formula>
    </cfRule>
  </conditionalFormatting>
  <conditionalFormatting sqref="M123">
    <cfRule type="containsText" dxfId="19" priority="60" stopIfTrue="1" operator="containsText" text="&lt;Error">
      <formula>NOT(ISERROR(SEARCH("&lt;Error",M123)))</formula>
    </cfRule>
  </conditionalFormatting>
  <conditionalFormatting sqref="M127">
    <cfRule type="containsText" dxfId="18" priority="27" stopIfTrue="1" operator="containsText" text="&lt;Error">
      <formula>NOT(ISERROR(SEARCH("&lt;Error",M127)))</formula>
    </cfRule>
  </conditionalFormatting>
  <conditionalFormatting sqref="M129:M142">
    <cfRule type="containsText" dxfId="17" priority="22" stopIfTrue="1" operator="containsText" text="&lt;Error">
      <formula>NOT(ISERROR(SEARCH("&lt;Error",M129)))</formula>
    </cfRule>
  </conditionalFormatting>
  <conditionalFormatting sqref="M144">
    <cfRule type="containsText" dxfId="16" priority="29" stopIfTrue="1" operator="containsText" text="&lt;Error">
      <formula>NOT(ISERROR(SEARCH("&lt;Error",M144)))</formula>
    </cfRule>
  </conditionalFormatting>
  <dataValidations count="1">
    <dataValidation type="list" allowBlank="1" showInputMessage="1" showErrorMessage="1" sqref="K135 K81:K82 H81:H82 H68 K68 H66 K66 K92 H92 K117 H34:H35 H24:H25 H117 K45:K46 K24:K25 K34:K35 H45:H46 H55 K107:K108 H107:H108 H138 H135 K138 K55" xr:uid="{00000000-0002-0000-1600-000000000000}">
      <formula1>$H$2:$H$3</formula1>
    </dataValidation>
  </dataValidations>
  <pageMargins left="0.7" right="0.7" top="0.75" bottom="0.75" header="0.3" footer="0.3"/>
  <pageSetup scale="69" fitToHeight="0" orientation="portrait" r:id="rId1"/>
  <headerFooter>
    <oddFooter>&amp;L&amp;8Page &amp;P of &amp;N&amp;R&amp;8&amp;F</oddFooter>
  </headerFooter>
  <rowBreaks count="2" manualBreakCount="2">
    <brk id="75" max="12" man="1"/>
    <brk id="145" max="1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1000000}">
          <x14:formula1>
            <xm:f>'New Form91 SE Calcs'!$P$5:$P$10</xm:f>
          </x14:formula1>
          <xm:sqref>D12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tabColor theme="7" tint="0.39997558519241921"/>
    <pageSetUpPr fitToPage="1"/>
  </sheetPr>
  <dimension ref="A1:N104"/>
  <sheetViews>
    <sheetView showGridLines="0" zoomScaleNormal="100" zoomScaleSheetLayoutView="100" workbookViewId="0">
      <selection activeCell="C11" sqref="C11:D11"/>
    </sheetView>
  </sheetViews>
  <sheetFormatPr defaultColWidth="9.140625" defaultRowHeight="12.75" x14ac:dyDescent="0.2"/>
  <cols>
    <col min="1" max="1" width="4.42578125" style="53" customWidth="1"/>
    <col min="2" max="2" width="18.85546875" style="53" customWidth="1"/>
    <col min="3" max="3" width="3.28515625" style="53" customWidth="1"/>
    <col min="4" max="4" width="15.140625" style="53" customWidth="1"/>
    <col min="5" max="5" width="2.42578125" style="53" customWidth="1"/>
    <col min="6" max="6" width="12" style="53" customWidth="1"/>
    <col min="7" max="7" width="3.28515625" style="53" customWidth="1"/>
    <col min="8" max="8" width="4.7109375" style="53" customWidth="1"/>
    <col min="9" max="9" width="15" style="53" customWidth="1"/>
    <col min="10" max="10" width="6.42578125" style="53" customWidth="1"/>
    <col min="11" max="11" width="4.140625" style="53" customWidth="1"/>
    <col min="12" max="12" width="14.5703125" style="53" customWidth="1"/>
    <col min="13" max="13" width="7.85546875" style="53" customWidth="1"/>
    <col min="14" max="14" width="10.5703125" style="53" customWidth="1"/>
    <col min="15" max="16384" width="9.140625" style="53"/>
  </cols>
  <sheetData>
    <row r="1" spans="1:14" ht="26.25" x14ac:dyDescent="0.4">
      <c r="A1" s="1509" t="s">
        <v>1216</v>
      </c>
      <c r="B1" s="1509"/>
      <c r="C1" s="1509"/>
      <c r="D1" s="1509"/>
      <c r="E1" s="1509"/>
      <c r="F1" s="1509"/>
      <c r="G1" s="1509"/>
      <c r="H1" s="1509"/>
      <c r="I1" s="1509"/>
      <c r="J1" s="1509"/>
      <c r="K1" s="1509"/>
      <c r="L1" s="1509"/>
      <c r="M1" s="1509"/>
    </row>
    <row r="2" spans="1:14" ht="62.25" thickBot="1" x14ac:dyDescent="0.95">
      <c r="A2" s="51"/>
      <c r="B2" s="51"/>
      <c r="C2" s="51"/>
      <c r="D2" s="51"/>
      <c r="E2" s="51"/>
      <c r="F2" s="51"/>
      <c r="G2" s="51"/>
      <c r="H2" s="52" t="s">
        <v>124</v>
      </c>
      <c r="I2" s="426"/>
      <c r="J2" s="426"/>
      <c r="K2" s="426"/>
      <c r="L2" s="426"/>
      <c r="M2" s="427" t="s">
        <v>652</v>
      </c>
    </row>
    <row r="3" spans="1:14" ht="26.25" x14ac:dyDescent="0.4">
      <c r="A3" s="51"/>
      <c r="B3" s="51"/>
      <c r="C3" s="51"/>
      <c r="D3" s="51"/>
      <c r="E3" s="51"/>
      <c r="F3" s="51"/>
      <c r="G3" s="51"/>
      <c r="H3" s="52" t="s">
        <v>125</v>
      </c>
      <c r="I3" s="51"/>
      <c r="J3" s="51"/>
      <c r="K3" s="51"/>
      <c r="L3" s="51"/>
      <c r="M3" s="425" t="s">
        <v>653</v>
      </c>
      <c r="N3" s="892">
        <v>43095</v>
      </c>
    </row>
    <row r="4" spans="1:14" ht="23.25" customHeight="1" x14ac:dyDescent="0.2">
      <c r="A4" s="51"/>
      <c r="B4" s="51"/>
      <c r="C4" s="51"/>
      <c r="D4" s="51"/>
      <c r="E4" s="51"/>
      <c r="F4" s="51"/>
      <c r="G4" s="51"/>
      <c r="H4" s="52"/>
      <c r="I4" s="51"/>
      <c r="J4" s="51"/>
      <c r="K4" s="51"/>
      <c r="L4" s="51"/>
      <c r="M4" s="51"/>
    </row>
    <row r="5" spans="1:14" ht="18.75" x14ac:dyDescent="0.3">
      <c r="A5" s="54"/>
      <c r="B5" s="51"/>
      <c r="C5" s="51"/>
      <c r="D5" s="51"/>
      <c r="E5" s="51"/>
      <c r="F5" s="51"/>
      <c r="G5" s="51"/>
      <c r="H5" s="51"/>
      <c r="I5" s="51"/>
      <c r="J5" s="51"/>
      <c r="K5" s="51"/>
      <c r="L5" s="51"/>
      <c r="M5" s="55" t="s">
        <v>694</v>
      </c>
    </row>
    <row r="6" spans="1:14" ht="15.75" x14ac:dyDescent="0.2">
      <c r="A6" s="1559" t="s">
        <v>616</v>
      </c>
      <c r="B6" s="1560"/>
      <c r="C6" s="1560"/>
      <c r="D6" s="1560"/>
      <c r="E6" s="1560"/>
      <c r="F6" s="1560"/>
      <c r="G6" s="1560"/>
      <c r="H6" s="1560"/>
      <c r="I6" s="1560"/>
      <c r="J6" s="1560"/>
      <c r="K6" s="1560"/>
      <c r="L6" s="1560"/>
      <c r="M6" s="1561"/>
    </row>
    <row r="7" spans="1:14" ht="13.5" thickBot="1" x14ac:dyDescent="0.25">
      <c r="A7" s="51"/>
      <c r="B7" s="355"/>
      <c r="C7" s="355"/>
      <c r="D7" s="355"/>
      <c r="E7" s="355"/>
      <c r="F7" s="355"/>
      <c r="G7" s="355"/>
      <c r="H7" s="355"/>
      <c r="I7" s="355"/>
      <c r="J7" s="826"/>
      <c r="K7" s="355"/>
      <c r="L7" s="355"/>
      <c r="M7" s="355"/>
    </row>
    <row r="8" spans="1:14" ht="21.75" thickBot="1" x14ac:dyDescent="0.4">
      <c r="A8" s="51"/>
      <c r="B8" s="1544" t="s">
        <v>1635</v>
      </c>
      <c r="C8" s="1545"/>
      <c r="D8" s="1545"/>
      <c r="E8" s="1545"/>
      <c r="F8" s="1545"/>
      <c r="G8" s="1545"/>
      <c r="H8" s="1545"/>
      <c r="I8" s="1545"/>
      <c r="J8" s="1545"/>
      <c r="K8" s="1545"/>
      <c r="L8" s="1546"/>
      <c r="M8" s="355"/>
    </row>
    <row r="9" spans="1:14" ht="11.25" customHeight="1" x14ac:dyDescent="0.2">
      <c r="A9" s="419"/>
      <c r="B9" s="419"/>
      <c r="C9" s="419"/>
      <c r="D9" s="419"/>
      <c r="E9" s="419"/>
      <c r="F9" s="419"/>
      <c r="G9" s="419"/>
      <c r="H9" s="419"/>
      <c r="I9" s="419"/>
      <c r="J9" s="825"/>
      <c r="K9" s="419"/>
      <c r="L9" s="419"/>
      <c r="M9" s="419"/>
    </row>
    <row r="10" spans="1:14" ht="11.25" customHeight="1" x14ac:dyDescent="0.2">
      <c r="A10" s="419"/>
      <c r="B10" s="419"/>
      <c r="C10" s="419"/>
      <c r="D10" s="419"/>
      <c r="E10" s="419"/>
      <c r="F10" s="419"/>
      <c r="G10" s="419"/>
      <c r="H10" s="419"/>
      <c r="I10" s="419"/>
      <c r="J10" s="419"/>
      <c r="K10" s="419"/>
      <c r="L10" s="419"/>
      <c r="M10" s="419"/>
    </row>
    <row r="11" spans="1:14" x14ac:dyDescent="0.2">
      <c r="A11" s="51"/>
      <c r="B11" s="355" t="s">
        <v>127</v>
      </c>
      <c r="C11" s="1542"/>
      <c r="D11" s="1542"/>
      <c r="E11" s="51"/>
      <c r="F11" s="355" t="s">
        <v>128</v>
      </c>
      <c r="G11" s="1542"/>
      <c r="H11" s="1542"/>
      <c r="I11" s="1542"/>
      <c r="J11" s="1542"/>
      <c r="K11" s="1542"/>
      <c r="L11" s="1542"/>
      <c r="M11" s="1542"/>
    </row>
    <row r="12" spans="1:14" ht="11.25" customHeight="1" x14ac:dyDescent="0.2">
      <c r="A12" s="419"/>
      <c r="B12" s="419"/>
      <c r="C12" s="419"/>
      <c r="D12" s="419"/>
      <c r="E12" s="419"/>
      <c r="F12" s="419"/>
      <c r="G12" s="419"/>
      <c r="H12" s="419"/>
      <c r="I12" s="419"/>
      <c r="J12" s="419"/>
      <c r="K12" s="419"/>
      <c r="L12" s="419"/>
      <c r="M12" s="419"/>
    </row>
    <row r="13" spans="1:14" ht="16.5" customHeight="1" x14ac:dyDescent="0.3">
      <c r="A13" s="419"/>
      <c r="B13" s="419"/>
      <c r="C13" s="423" t="s">
        <v>650</v>
      </c>
      <c r="D13" s="444" t="s">
        <v>644</v>
      </c>
      <c r="E13" s="419"/>
      <c r="F13" s="440" t="str">
        <f>IF(D13="Fannie Mae", "This is the incorrect form - use FNMA 1084 Form", IF(D13="Jumbo", "This is the incorrect form - use FNMA 1084 Form", "This is the correct form for FHLMC, VA, FHA and USDA"))</f>
        <v>This is the incorrect form - use FNMA 1084 Form</v>
      </c>
      <c r="G13" s="419"/>
      <c r="H13" s="419"/>
      <c r="I13" s="419"/>
      <c r="J13" s="419"/>
      <c r="K13" s="419"/>
      <c r="L13" s="419"/>
      <c r="M13" s="419"/>
    </row>
    <row r="14" spans="1:14" ht="16.5" customHeight="1" x14ac:dyDescent="0.3">
      <c r="A14" s="419"/>
      <c r="B14" s="419"/>
      <c r="C14" s="423" t="s">
        <v>1634</v>
      </c>
      <c r="D14" s="891"/>
      <c r="E14" s="419"/>
      <c r="F14" s="441" t="str">
        <f>IF(D14="","&lt; Error! Must enter anticipated funding date",IF(D14&gt;=N3,"Error! This form is only for use with fundings prior to 12/26/2017","Funding Date is prior to 12/26/2017, form is acceptable"))</f>
        <v>&lt; Error! Must enter anticipated funding date</v>
      </c>
      <c r="G14" s="419"/>
      <c r="H14" s="419"/>
      <c r="I14" s="419"/>
      <c r="J14" s="825"/>
      <c r="K14" s="419"/>
      <c r="L14" s="419"/>
      <c r="M14" s="419"/>
    </row>
    <row r="15" spans="1:14" ht="9" customHeight="1" x14ac:dyDescent="0.2">
      <c r="A15" s="419"/>
      <c r="B15" s="419"/>
      <c r="C15" s="419"/>
      <c r="D15" s="419"/>
      <c r="E15" s="419"/>
      <c r="F15" s="419"/>
      <c r="G15" s="419"/>
      <c r="H15" s="419"/>
      <c r="I15" s="419"/>
      <c r="J15" s="419"/>
      <c r="K15" s="419"/>
      <c r="L15" s="419"/>
      <c r="M15" s="419"/>
    </row>
    <row r="16" spans="1:14" ht="17.25" x14ac:dyDescent="0.3">
      <c r="A16" s="448" t="s">
        <v>618</v>
      </c>
      <c r="B16" s="51"/>
      <c r="C16" s="51"/>
      <c r="D16" s="51"/>
      <c r="E16" s="51"/>
      <c r="F16" s="355"/>
      <c r="G16" s="51"/>
      <c r="H16" s="356" t="s">
        <v>129</v>
      </c>
      <c r="I16" s="445" t="s">
        <v>130</v>
      </c>
      <c r="J16" s="51"/>
      <c r="K16" s="356" t="s">
        <v>129</v>
      </c>
      <c r="L16" s="357" t="str">
        <f>IF(I16="starting year", " ", I16-1)</f>
        <v xml:space="preserve"> </v>
      </c>
      <c r="M16" s="51"/>
    </row>
    <row r="17" spans="1:14" ht="15" x14ac:dyDescent="0.25">
      <c r="A17" s="386"/>
      <c r="B17" s="180"/>
      <c r="C17" s="51"/>
      <c r="D17" s="51"/>
      <c r="E17" s="51"/>
      <c r="F17" s="51"/>
      <c r="G17" s="51"/>
      <c r="H17" s="51"/>
      <c r="I17" s="51"/>
      <c r="J17" s="51"/>
      <c r="K17" s="51"/>
      <c r="L17" s="51"/>
      <c r="M17" s="51"/>
    </row>
    <row r="18" spans="1:14" ht="15" x14ac:dyDescent="0.25">
      <c r="A18" s="386" t="s">
        <v>617</v>
      </c>
      <c r="B18" s="180"/>
      <c r="C18" s="51"/>
      <c r="D18" s="51"/>
      <c r="E18" s="51"/>
      <c r="F18" s="51"/>
      <c r="G18" s="51"/>
      <c r="H18" s="415" t="s">
        <v>124</v>
      </c>
      <c r="I18" s="443"/>
      <c r="J18" s="359">
        <f t="shared" ref="J18:J31" si="0">IF(I18&lt;0, "&lt;Error",1)</f>
        <v>1</v>
      </c>
      <c r="K18" s="415" t="s">
        <v>124</v>
      </c>
      <c r="L18" s="443"/>
      <c r="M18" s="359">
        <f t="shared" ref="M18:M31" si="1">IF(L18&lt;0, "&lt;Error",1)</f>
        <v>1</v>
      </c>
    </row>
    <row r="19" spans="1:14" ht="15" x14ac:dyDescent="0.25">
      <c r="A19" s="386" t="s">
        <v>619</v>
      </c>
      <c r="B19" s="180"/>
      <c r="C19" s="51"/>
      <c r="D19" s="51"/>
      <c r="E19" s="51"/>
      <c r="F19" s="51"/>
      <c r="G19" s="51"/>
      <c r="H19" s="51"/>
      <c r="I19" s="51"/>
      <c r="J19" s="51"/>
      <c r="K19" s="51"/>
      <c r="L19" s="51"/>
      <c r="M19" s="51"/>
    </row>
    <row r="20" spans="1:14" x14ac:dyDescent="0.2">
      <c r="A20" s="180"/>
      <c r="B20" s="180" t="s">
        <v>141</v>
      </c>
      <c r="C20" s="51"/>
      <c r="D20" s="51"/>
      <c r="E20" s="51"/>
      <c r="F20" s="51"/>
      <c r="G20" s="51"/>
      <c r="H20" s="356" t="s">
        <v>125</v>
      </c>
      <c r="I20" s="443"/>
      <c r="J20" s="359">
        <f t="shared" ref="J20:J21" si="2">IF(I20&lt;0, "&lt;Error",1)</f>
        <v>1</v>
      </c>
      <c r="K20" s="356" t="s">
        <v>125</v>
      </c>
      <c r="L20" s="443"/>
      <c r="M20" s="359">
        <f t="shared" si="1"/>
        <v>1</v>
      </c>
    </row>
    <row r="21" spans="1:14" x14ac:dyDescent="0.2">
      <c r="A21" s="180"/>
      <c r="B21" s="180" t="s">
        <v>117</v>
      </c>
      <c r="C21" s="51"/>
      <c r="D21" s="51"/>
      <c r="E21" s="51"/>
      <c r="F21" s="51"/>
      <c r="G21" s="51"/>
      <c r="H21" s="356" t="s">
        <v>124</v>
      </c>
      <c r="I21" s="443"/>
      <c r="J21" s="359">
        <f t="shared" si="2"/>
        <v>1</v>
      </c>
      <c r="K21" s="356" t="s">
        <v>124</v>
      </c>
      <c r="L21" s="443"/>
      <c r="M21" s="359">
        <f t="shared" ref="M21" si="3">IF(L21&lt;0, "&lt;Error",1)</f>
        <v>1</v>
      </c>
    </row>
    <row r="22" spans="1:14" ht="15" x14ac:dyDescent="0.25">
      <c r="A22" s="386" t="s">
        <v>620</v>
      </c>
      <c r="B22" s="180"/>
      <c r="C22" s="51"/>
      <c r="D22" s="51"/>
      <c r="E22" s="51"/>
      <c r="F22" s="51"/>
      <c r="G22" s="51"/>
      <c r="H22" s="51"/>
      <c r="I22" s="51"/>
      <c r="J22" s="51"/>
      <c r="K22" s="51"/>
      <c r="L22" s="51"/>
      <c r="M22" s="51"/>
    </row>
    <row r="23" spans="1:14" x14ac:dyDescent="0.2">
      <c r="A23" s="180"/>
      <c r="B23" s="180" t="s">
        <v>621</v>
      </c>
      <c r="C23" s="51"/>
      <c r="D23" s="51"/>
      <c r="E23" s="51"/>
      <c r="F23" s="51"/>
      <c r="G23" s="51"/>
      <c r="H23" s="415" t="s">
        <v>124</v>
      </c>
      <c r="I23" s="443"/>
      <c r="J23" s="359">
        <f t="shared" si="0"/>
        <v>1</v>
      </c>
      <c r="K23" s="415" t="s">
        <v>124</v>
      </c>
      <c r="L23" s="443"/>
      <c r="M23" s="359">
        <f t="shared" si="1"/>
        <v>1</v>
      </c>
    </row>
    <row r="24" spans="1:14" x14ac:dyDescent="0.2">
      <c r="A24" s="180"/>
      <c r="B24" s="180" t="s">
        <v>622</v>
      </c>
      <c r="C24" s="51"/>
      <c r="D24" s="51"/>
      <c r="E24" s="51"/>
      <c r="F24" s="51"/>
      <c r="G24" s="51"/>
      <c r="H24" s="415" t="s">
        <v>124</v>
      </c>
      <c r="I24" s="443"/>
      <c r="J24" s="359">
        <f t="shared" ref="J24" si="4">IF(I24&lt;0, "&lt;Error",1)</f>
        <v>1</v>
      </c>
      <c r="K24" s="415" t="s">
        <v>124</v>
      </c>
      <c r="L24" s="443"/>
      <c r="M24" s="359">
        <f t="shared" ref="M24" si="5">IF(L24&lt;0, "&lt;Error",1)</f>
        <v>1</v>
      </c>
    </row>
    <row r="25" spans="1:14" x14ac:dyDescent="0.2">
      <c r="A25" s="180"/>
      <c r="B25" s="180" t="s">
        <v>441</v>
      </c>
      <c r="C25" s="51"/>
      <c r="D25" s="51"/>
      <c r="E25" s="51"/>
      <c r="F25" s="51"/>
      <c r="G25" s="51"/>
      <c r="H25" s="356" t="s">
        <v>124</v>
      </c>
      <c r="I25" s="443"/>
      <c r="J25" s="359">
        <f t="shared" si="0"/>
        <v>1</v>
      </c>
      <c r="K25" s="356" t="s">
        <v>124</v>
      </c>
      <c r="L25" s="443"/>
      <c r="M25" s="359">
        <f t="shared" si="1"/>
        <v>1</v>
      </c>
    </row>
    <row r="26" spans="1:14" x14ac:dyDescent="0.2">
      <c r="A26" s="180"/>
      <c r="B26" s="180" t="s">
        <v>117</v>
      </c>
      <c r="C26" s="51"/>
      <c r="D26" s="51"/>
      <c r="E26" s="51"/>
      <c r="F26" s="51"/>
      <c r="G26" s="51"/>
      <c r="H26" s="356" t="s">
        <v>124</v>
      </c>
      <c r="I26" s="443"/>
      <c r="J26" s="359">
        <f t="shared" si="0"/>
        <v>1</v>
      </c>
      <c r="K26" s="356" t="s">
        <v>124</v>
      </c>
      <c r="L26" s="443"/>
      <c r="M26" s="359">
        <f t="shared" si="1"/>
        <v>1</v>
      </c>
    </row>
    <row r="27" spans="1:14" x14ac:dyDescent="0.2">
      <c r="A27" s="180"/>
      <c r="B27" s="180" t="s">
        <v>623</v>
      </c>
      <c r="C27" s="51"/>
      <c r="D27" s="51"/>
      <c r="E27" s="51"/>
      <c r="F27" s="51"/>
      <c r="G27" s="51"/>
      <c r="H27" s="356" t="s">
        <v>125</v>
      </c>
      <c r="I27" s="443"/>
      <c r="J27" s="359">
        <f t="shared" ref="J27:J28" si="6">IF(I27&lt;0, "&lt;Error",1)</f>
        <v>1</v>
      </c>
      <c r="K27" s="356" t="s">
        <v>125</v>
      </c>
      <c r="L27" s="443"/>
      <c r="M27" s="359">
        <f t="shared" ref="M27:M28" si="7">IF(L27&lt;0, "&lt;Error",1)</f>
        <v>1</v>
      </c>
    </row>
    <row r="28" spans="1:14" x14ac:dyDescent="0.2">
      <c r="A28" s="180"/>
      <c r="B28" s="180" t="s">
        <v>624</v>
      </c>
      <c r="C28" s="51"/>
      <c r="D28" s="51"/>
      <c r="E28" s="51"/>
      <c r="F28" s="51"/>
      <c r="G28" s="51"/>
      <c r="H28" s="356" t="s">
        <v>124</v>
      </c>
      <c r="I28" s="443"/>
      <c r="J28" s="359">
        <f t="shared" si="6"/>
        <v>1</v>
      </c>
      <c r="K28" s="356" t="s">
        <v>124</v>
      </c>
      <c r="L28" s="443"/>
      <c r="M28" s="359">
        <f t="shared" si="7"/>
        <v>1</v>
      </c>
    </row>
    <row r="29" spans="1:14" x14ac:dyDescent="0.2">
      <c r="A29" s="180"/>
      <c r="B29" s="180" t="s">
        <v>146</v>
      </c>
      <c r="C29" s="51"/>
      <c r="D29" s="51"/>
      <c r="E29" s="51"/>
      <c r="F29" s="51"/>
      <c r="G29" s="51"/>
      <c r="H29" s="356" t="s">
        <v>124</v>
      </c>
      <c r="I29" s="443"/>
      <c r="J29" s="359">
        <f t="shared" si="0"/>
        <v>1</v>
      </c>
      <c r="K29" s="356" t="s">
        <v>124</v>
      </c>
      <c r="L29" s="443"/>
      <c r="M29" s="359">
        <f t="shared" si="1"/>
        <v>1</v>
      </c>
      <c r="N29" s="360"/>
    </row>
    <row r="30" spans="1:14" ht="15" x14ac:dyDescent="0.25">
      <c r="A30" s="386" t="s">
        <v>625</v>
      </c>
      <c r="B30" s="180"/>
      <c r="C30" s="51"/>
      <c r="D30" s="51"/>
      <c r="E30" s="51"/>
      <c r="F30" s="51"/>
      <c r="G30" s="51"/>
      <c r="H30" s="415" t="s">
        <v>124</v>
      </c>
      <c r="I30" s="443"/>
      <c r="J30" s="359">
        <f t="shared" si="0"/>
        <v>1</v>
      </c>
      <c r="K30" s="415" t="s">
        <v>124</v>
      </c>
      <c r="L30" s="443"/>
      <c r="M30" s="359">
        <f t="shared" si="1"/>
        <v>1</v>
      </c>
    </row>
    <row r="31" spans="1:14" x14ac:dyDescent="0.2">
      <c r="A31" s="180"/>
      <c r="B31" s="180" t="s">
        <v>626</v>
      </c>
      <c r="C31" s="51"/>
      <c r="D31" s="51"/>
      <c r="E31" s="51"/>
      <c r="F31" s="51"/>
      <c r="G31" s="51"/>
      <c r="H31" s="415" t="s">
        <v>124</v>
      </c>
      <c r="I31" s="443"/>
      <c r="J31" s="359">
        <f t="shared" si="0"/>
        <v>1</v>
      </c>
      <c r="K31" s="415" t="s">
        <v>124</v>
      </c>
      <c r="L31" s="443"/>
      <c r="M31" s="359">
        <f t="shared" si="1"/>
        <v>1</v>
      </c>
    </row>
    <row r="32" spans="1:14" ht="15" x14ac:dyDescent="0.25">
      <c r="A32" s="386" t="s">
        <v>627</v>
      </c>
      <c r="B32" s="180"/>
      <c r="C32" s="51"/>
      <c r="D32" s="51"/>
      <c r="E32" s="51"/>
      <c r="F32" s="51"/>
      <c r="G32" s="51"/>
      <c r="H32" s="51"/>
      <c r="I32" s="51"/>
      <c r="J32" s="51"/>
      <c r="K32" s="51"/>
      <c r="L32" s="51"/>
      <c r="M32" s="51"/>
    </row>
    <row r="33" spans="1:13" x14ac:dyDescent="0.2">
      <c r="A33" s="180"/>
      <c r="B33" s="180" t="s">
        <v>150</v>
      </c>
      <c r="C33" s="51"/>
      <c r="D33" s="51"/>
      <c r="E33" s="51"/>
      <c r="F33" s="51"/>
      <c r="G33" s="51"/>
      <c r="H33" s="356" t="s">
        <v>124</v>
      </c>
      <c r="I33" s="443"/>
      <c r="J33" s="359">
        <f>IF(I33&lt;0, "&lt;Error",1)</f>
        <v>1</v>
      </c>
      <c r="K33" s="356" t="s">
        <v>124</v>
      </c>
      <c r="L33" s="443"/>
      <c r="M33" s="359">
        <f>IF(L33&lt;0, "&lt;Error",1)</f>
        <v>1</v>
      </c>
    </row>
    <row r="34" spans="1:13" ht="15" x14ac:dyDescent="0.25">
      <c r="A34" s="386" t="s">
        <v>628</v>
      </c>
      <c r="B34" s="180"/>
      <c r="C34" s="51"/>
      <c r="D34" s="51"/>
      <c r="E34" s="51"/>
      <c r="F34" s="51"/>
      <c r="G34" s="51"/>
      <c r="H34" s="51"/>
      <c r="I34" s="51"/>
      <c r="J34" s="51"/>
      <c r="K34" s="51"/>
      <c r="L34" s="51"/>
      <c r="M34" s="51"/>
    </row>
    <row r="35" spans="1:13" x14ac:dyDescent="0.2">
      <c r="A35" s="180"/>
      <c r="B35" s="180" t="s">
        <v>629</v>
      </c>
      <c r="C35" s="51"/>
      <c r="D35" s="51"/>
      <c r="E35" s="51"/>
      <c r="F35" s="51"/>
      <c r="G35" s="51"/>
      <c r="H35" s="356" t="s">
        <v>124</v>
      </c>
      <c r="I35" s="443"/>
      <c r="J35" s="359">
        <f>IF(I35&lt;0, "&lt;Error",1)</f>
        <v>1</v>
      </c>
      <c r="K35" s="356" t="s">
        <v>124</v>
      </c>
      <c r="L35" s="443"/>
      <c r="M35" s="359">
        <f>IF(L35&lt;0, "&lt;Error",1)</f>
        <v>1</v>
      </c>
    </row>
    <row r="36" spans="1:13" x14ac:dyDescent="0.2">
      <c r="A36" s="180"/>
      <c r="B36" s="180" t="s">
        <v>630</v>
      </c>
      <c r="C36" s="51"/>
      <c r="D36" s="51"/>
      <c r="E36" s="51"/>
      <c r="F36" s="51"/>
      <c r="G36" s="51"/>
      <c r="H36" s="361" t="s">
        <v>125</v>
      </c>
      <c r="I36" s="443"/>
      <c r="J36" s="359">
        <f t="shared" ref="J36" si="8">IF(I36&lt;0, "&lt;Error",1)</f>
        <v>1</v>
      </c>
      <c r="K36" s="361" t="s">
        <v>125</v>
      </c>
      <c r="L36" s="443"/>
      <c r="M36" s="359">
        <f t="shared" ref="M36" si="9">IF(L36&lt;0, "&lt;Error",1)</f>
        <v>1</v>
      </c>
    </row>
    <row r="37" spans="1:13" x14ac:dyDescent="0.2">
      <c r="A37" s="180"/>
      <c r="B37" s="180" t="s">
        <v>631</v>
      </c>
      <c r="C37" s="51"/>
      <c r="D37" s="51"/>
      <c r="E37" s="51"/>
      <c r="F37" s="51"/>
      <c r="G37" s="51"/>
      <c r="H37" s="361" t="s">
        <v>124</v>
      </c>
      <c r="I37" s="443"/>
      <c r="J37" s="359">
        <f t="shared" ref="J37:J43" si="10">IF(I37&lt;0, "&lt;Error",1)</f>
        <v>1</v>
      </c>
      <c r="K37" s="361" t="s">
        <v>124</v>
      </c>
      <c r="L37" s="443"/>
      <c r="M37" s="359">
        <f t="shared" ref="M37:M43" si="11">IF(L37&lt;0, "&lt;Error",1)</f>
        <v>1</v>
      </c>
    </row>
    <row r="38" spans="1:13" x14ac:dyDescent="0.2">
      <c r="A38" s="51"/>
      <c r="B38" s="51" t="s">
        <v>642</v>
      </c>
      <c r="C38" s="51"/>
      <c r="D38" s="51"/>
      <c r="E38" s="51"/>
      <c r="F38" s="51"/>
      <c r="G38" s="51"/>
      <c r="H38" s="51"/>
      <c r="I38" s="51"/>
      <c r="J38" s="51"/>
      <c r="K38" s="51"/>
      <c r="L38" s="51"/>
      <c r="M38" s="51"/>
    </row>
    <row r="39" spans="1:13" x14ac:dyDescent="0.2">
      <c r="A39" s="51"/>
      <c r="B39" s="51" t="s">
        <v>643</v>
      </c>
      <c r="C39" s="51"/>
      <c r="D39" s="51"/>
      <c r="E39" s="51"/>
      <c r="F39" s="51"/>
      <c r="G39" s="51"/>
      <c r="H39" s="356" t="s">
        <v>124</v>
      </c>
      <c r="I39" s="443"/>
      <c r="J39" s="359">
        <f>IF(I39&lt;0, "&lt;Error",1)</f>
        <v>1</v>
      </c>
      <c r="K39" s="356" t="s">
        <v>124</v>
      </c>
      <c r="L39" s="443"/>
      <c r="M39" s="359">
        <f t="shared" si="11"/>
        <v>1</v>
      </c>
    </row>
    <row r="40" spans="1:13" ht="15" x14ac:dyDescent="0.25">
      <c r="A40" s="386" t="s">
        <v>632</v>
      </c>
      <c r="B40" s="180"/>
      <c r="C40" s="51"/>
      <c r="D40" s="51"/>
      <c r="E40" s="51"/>
      <c r="F40" s="51"/>
      <c r="G40" s="51"/>
      <c r="H40" s="51"/>
      <c r="I40" s="51"/>
      <c r="J40" s="51"/>
      <c r="K40" s="51"/>
      <c r="L40" s="51"/>
      <c r="M40" s="51"/>
    </row>
    <row r="41" spans="1:13" x14ac:dyDescent="0.2">
      <c r="A41" s="180"/>
      <c r="B41" s="180" t="s">
        <v>633</v>
      </c>
      <c r="C41" s="51"/>
      <c r="D41" s="51"/>
      <c r="E41" s="51"/>
      <c r="F41" s="51"/>
      <c r="G41" s="51"/>
      <c r="H41" s="415" t="s">
        <v>124</v>
      </c>
      <c r="I41" s="443"/>
      <c r="J41" s="359">
        <f t="shared" ref="J41" si="12">IF(I41&lt;0, "&lt;Error",1)</f>
        <v>1</v>
      </c>
      <c r="K41" s="415" t="s">
        <v>124</v>
      </c>
      <c r="L41" s="443"/>
      <c r="M41" s="359">
        <f t="shared" ref="M41" si="13">IF(L41&lt;0, "&lt;Error",1)</f>
        <v>1</v>
      </c>
    </row>
    <row r="42" spans="1:13" x14ac:dyDescent="0.2">
      <c r="A42" s="180"/>
      <c r="B42" s="180" t="s">
        <v>634</v>
      </c>
      <c r="C42" s="51"/>
      <c r="D42" s="51"/>
      <c r="E42" s="51"/>
      <c r="F42" s="51"/>
      <c r="G42" s="51"/>
      <c r="H42" s="361" t="s">
        <v>124</v>
      </c>
      <c r="I42" s="443"/>
      <c r="J42" s="359">
        <f t="shared" si="10"/>
        <v>1</v>
      </c>
      <c r="K42" s="361" t="s">
        <v>124</v>
      </c>
      <c r="L42" s="443"/>
      <c r="M42" s="359">
        <f t="shared" si="11"/>
        <v>1</v>
      </c>
    </row>
    <row r="43" spans="1:13" x14ac:dyDescent="0.2">
      <c r="A43" s="180"/>
      <c r="B43" s="180" t="s">
        <v>635</v>
      </c>
      <c r="C43" s="51"/>
      <c r="D43" s="51"/>
      <c r="E43" s="51"/>
      <c r="F43" s="51"/>
      <c r="G43" s="51"/>
      <c r="H43" s="415" t="s">
        <v>124</v>
      </c>
      <c r="I43" s="443"/>
      <c r="J43" s="359">
        <f t="shared" si="10"/>
        <v>1</v>
      </c>
      <c r="K43" s="415" t="s">
        <v>124</v>
      </c>
      <c r="L43" s="443"/>
      <c r="M43" s="359">
        <f t="shared" si="11"/>
        <v>1</v>
      </c>
    </row>
    <row r="44" spans="1:13" x14ac:dyDescent="0.2">
      <c r="A44" s="180"/>
      <c r="B44" s="180" t="s">
        <v>117</v>
      </c>
      <c r="C44" s="51"/>
      <c r="D44" s="51"/>
      <c r="E44" s="51"/>
      <c r="F44" s="51"/>
      <c r="G44" s="51"/>
      <c r="H44" s="356" t="s">
        <v>124</v>
      </c>
      <c r="I44" s="443"/>
      <c r="J44" s="359">
        <f>IF(I44&lt;0, "&lt;Error",1)</f>
        <v>1</v>
      </c>
      <c r="K44" s="356" t="s">
        <v>124</v>
      </c>
      <c r="L44" s="443"/>
      <c r="M44" s="359">
        <f>IF(L44&lt;0, "&lt;Error",1)</f>
        <v>1</v>
      </c>
    </row>
    <row r="45" spans="1:13" x14ac:dyDescent="0.2">
      <c r="A45" s="180"/>
      <c r="B45" s="180" t="s">
        <v>636</v>
      </c>
      <c r="C45" s="51"/>
      <c r="D45" s="51"/>
      <c r="E45" s="51"/>
      <c r="F45" s="51"/>
      <c r="G45" s="51"/>
      <c r="H45" s="356" t="s">
        <v>124</v>
      </c>
      <c r="I45" s="443"/>
      <c r="J45" s="359">
        <f>IF(I45&lt;0, "&lt;Error",1)</f>
        <v>1</v>
      </c>
      <c r="K45" s="356" t="s">
        <v>124</v>
      </c>
      <c r="L45" s="443"/>
      <c r="M45" s="359">
        <f>IF(L45&lt;0, "&lt;Error",1)</f>
        <v>1</v>
      </c>
    </row>
    <row r="46" spans="1:13" x14ac:dyDescent="0.2">
      <c r="A46" s="180"/>
      <c r="B46" s="180" t="s">
        <v>146</v>
      </c>
      <c r="C46" s="51"/>
      <c r="D46" s="51"/>
      <c r="E46" s="51"/>
      <c r="F46" s="51"/>
      <c r="G46" s="51"/>
      <c r="H46" s="356" t="s">
        <v>124</v>
      </c>
      <c r="I46" s="443"/>
      <c r="J46" s="359">
        <f>IF(I46&lt;0, "&lt;Error",1)</f>
        <v>1</v>
      </c>
      <c r="K46" s="356" t="s">
        <v>124</v>
      </c>
      <c r="L46" s="443"/>
      <c r="M46" s="359">
        <f>IF(L46&lt;0, "&lt;Error",1)</f>
        <v>1</v>
      </c>
    </row>
    <row r="47" spans="1:13" ht="15" x14ac:dyDescent="0.25">
      <c r="A47" s="386" t="s">
        <v>637</v>
      </c>
      <c r="B47" s="180"/>
      <c r="C47" s="51"/>
      <c r="D47" s="51"/>
      <c r="E47" s="51"/>
      <c r="F47" s="51"/>
      <c r="G47" s="51"/>
      <c r="H47" s="51"/>
      <c r="I47" s="51"/>
      <c r="J47" s="51"/>
      <c r="K47" s="51"/>
      <c r="L47" s="51"/>
      <c r="M47" s="51"/>
    </row>
    <row r="48" spans="1:13" x14ac:dyDescent="0.2">
      <c r="A48" s="180"/>
      <c r="B48" s="180" t="s">
        <v>638</v>
      </c>
      <c r="C48" s="51"/>
      <c r="D48" s="51"/>
      <c r="E48" s="51"/>
      <c r="F48" s="51"/>
      <c r="G48" s="51"/>
      <c r="H48" s="415" t="s">
        <v>124</v>
      </c>
      <c r="I48" s="443"/>
      <c r="J48" s="359">
        <f t="shared" ref="J48:J49" si="14">IF(I48&lt;0, "&lt;Error",1)</f>
        <v>1</v>
      </c>
      <c r="K48" s="415" t="s">
        <v>124</v>
      </c>
      <c r="L48" s="443"/>
      <c r="M48" s="359">
        <f t="shared" ref="M48:M49" si="15">IF(L48&lt;0, "&lt;Error",1)</f>
        <v>1</v>
      </c>
    </row>
    <row r="49" spans="1:13" ht="12.75" customHeight="1" x14ac:dyDescent="0.2">
      <c r="A49" s="180"/>
      <c r="B49" s="180" t="s">
        <v>639</v>
      </c>
      <c r="C49" s="51"/>
      <c r="D49" s="51"/>
      <c r="E49" s="51"/>
      <c r="F49" s="51"/>
      <c r="G49" s="51"/>
      <c r="H49" s="415" t="s">
        <v>124</v>
      </c>
      <c r="I49" s="443"/>
      <c r="J49" s="359">
        <f t="shared" si="14"/>
        <v>1</v>
      </c>
      <c r="K49" s="415" t="s">
        <v>124</v>
      </c>
      <c r="L49" s="443"/>
      <c r="M49" s="359">
        <f t="shared" si="15"/>
        <v>1</v>
      </c>
    </row>
    <row r="50" spans="1:13" x14ac:dyDescent="0.2">
      <c r="A50" s="180"/>
      <c r="B50" s="180" t="s">
        <v>462</v>
      </c>
      <c r="C50" s="51"/>
      <c r="D50" s="51"/>
      <c r="E50" s="51"/>
      <c r="F50" s="51"/>
      <c r="G50" s="51"/>
      <c r="H50" s="356" t="s">
        <v>124</v>
      </c>
      <c r="I50" s="443"/>
      <c r="J50" s="359">
        <f>IF(I50&lt;0, "&lt;Error",1)</f>
        <v>1</v>
      </c>
      <c r="K50" s="356" t="s">
        <v>124</v>
      </c>
      <c r="L50" s="443"/>
      <c r="M50" s="359">
        <f>IF(L50&lt;0, "&lt;Error",1)</f>
        <v>1</v>
      </c>
    </row>
    <row r="51" spans="1:13" ht="15" x14ac:dyDescent="0.25">
      <c r="A51" s="386" t="s">
        <v>640</v>
      </c>
      <c r="B51" s="180"/>
      <c r="C51" s="51"/>
      <c r="D51" s="51"/>
      <c r="E51" s="51"/>
      <c r="F51" s="51"/>
      <c r="G51" s="51"/>
      <c r="H51" s="51"/>
      <c r="I51" s="51"/>
      <c r="J51" s="51"/>
      <c r="K51" s="51"/>
      <c r="L51" s="51"/>
      <c r="M51" s="51"/>
    </row>
    <row r="52" spans="1:13" x14ac:dyDescent="0.2">
      <c r="A52" s="180"/>
      <c r="B52" s="180" t="s">
        <v>638</v>
      </c>
      <c r="C52" s="51"/>
      <c r="D52" s="51"/>
      <c r="E52" s="51"/>
      <c r="F52" s="51"/>
      <c r="G52" s="51"/>
      <c r="H52" s="415" t="s">
        <v>124</v>
      </c>
      <c r="I52" s="443"/>
      <c r="J52" s="359">
        <f t="shared" ref="J52:J53" si="16">IF(I52&lt;0, "&lt;Error",1)</f>
        <v>1</v>
      </c>
      <c r="K52" s="415" t="s">
        <v>124</v>
      </c>
      <c r="L52" s="443"/>
      <c r="M52" s="359">
        <f t="shared" ref="M52:M53" si="17">IF(L52&lt;0, "&lt;Error",1)</f>
        <v>1</v>
      </c>
    </row>
    <row r="53" spans="1:13" x14ac:dyDescent="0.2">
      <c r="A53" s="180"/>
      <c r="B53" s="180" t="s">
        <v>639</v>
      </c>
      <c r="C53" s="51"/>
      <c r="D53" s="51"/>
      <c r="E53" s="51"/>
      <c r="F53" s="51"/>
      <c r="G53" s="51"/>
      <c r="H53" s="415" t="s">
        <v>124</v>
      </c>
      <c r="I53" s="443"/>
      <c r="J53" s="359">
        <f t="shared" si="16"/>
        <v>1</v>
      </c>
      <c r="K53" s="415" t="s">
        <v>124</v>
      </c>
      <c r="L53" s="443"/>
      <c r="M53" s="359">
        <f t="shared" si="17"/>
        <v>1</v>
      </c>
    </row>
    <row r="54" spans="1:13" x14ac:dyDescent="0.2">
      <c r="A54" s="180"/>
      <c r="B54" s="180"/>
      <c r="C54" s="51"/>
      <c r="D54" s="51"/>
      <c r="E54" s="51"/>
      <c r="F54" s="51"/>
      <c r="G54" s="51"/>
      <c r="H54" s="51"/>
      <c r="I54" s="51"/>
      <c r="J54" s="51"/>
      <c r="K54" s="51"/>
      <c r="L54" s="51"/>
      <c r="M54" s="359"/>
    </row>
    <row r="55" spans="1:13" ht="15.75" thickBot="1" x14ac:dyDescent="0.3">
      <c r="A55" s="386" t="s">
        <v>641</v>
      </c>
      <c r="B55" s="51"/>
      <c r="C55" s="51"/>
      <c r="D55" s="51"/>
      <c r="E55" s="51"/>
      <c r="F55" s="51"/>
      <c r="G55" s="51"/>
      <c r="H55" s="51"/>
      <c r="I55" s="367">
        <f>+'Form91 SE Calcs'!J43</f>
        <v>0</v>
      </c>
      <c r="J55" s="359"/>
      <c r="K55" s="51"/>
      <c r="L55" s="367">
        <f>+'Form91 SE Calcs'!M43</f>
        <v>0</v>
      </c>
      <c r="M55" s="359"/>
    </row>
    <row r="56" spans="1:13" ht="31.5" customHeight="1" x14ac:dyDescent="0.2">
      <c r="A56" s="51"/>
      <c r="B56" s="51"/>
      <c r="C56" s="51"/>
      <c r="D56" s="51"/>
      <c r="E56" s="51"/>
      <c r="F56" s="51"/>
      <c r="G56" s="51"/>
      <c r="H56" s="1508" t="str">
        <f>IF(SUM(J18:J53)&lt;&gt;28, "^Error-all numbers must be positive!", " ")</f>
        <v xml:space="preserve"> </v>
      </c>
      <c r="I56" s="1508"/>
      <c r="J56" s="51"/>
      <c r="K56" s="1508" t="str">
        <f>IF(SUM(M18:M53)&lt;&gt;28, "^Error-all numbers must be positive!", " ")</f>
        <v xml:space="preserve"> </v>
      </c>
      <c r="L56" s="1508"/>
      <c r="M56" s="51"/>
    </row>
    <row r="57" spans="1:13" ht="9" customHeight="1" x14ac:dyDescent="0.2">
      <c r="A57" s="181"/>
      <c r="B57" s="181"/>
      <c r="C57" s="181"/>
      <c r="D57" s="181"/>
      <c r="E57" s="181"/>
      <c r="F57" s="181"/>
      <c r="G57" s="181"/>
      <c r="H57" s="181"/>
      <c r="I57" s="181"/>
      <c r="J57" s="181"/>
      <c r="K57" s="181"/>
      <c r="L57" s="181"/>
      <c r="M57" s="181"/>
    </row>
    <row r="58" spans="1:13" x14ac:dyDescent="0.2">
      <c r="A58" s="181" t="s">
        <v>654</v>
      </c>
      <c r="B58" s="116"/>
      <c r="C58" s="51"/>
      <c r="D58" s="51"/>
      <c r="E58" s="55"/>
      <c r="F58" s="181"/>
      <c r="G58" s="51"/>
      <c r="H58" s="181"/>
      <c r="I58" s="181"/>
      <c r="J58" s="181"/>
      <c r="K58" s="181"/>
      <c r="L58" s="181"/>
      <c r="M58" s="51"/>
    </row>
    <row r="59" spans="1:13" x14ac:dyDescent="0.2">
      <c r="A59" s="116"/>
      <c r="B59" s="116" t="s">
        <v>117</v>
      </c>
      <c r="C59" s="419"/>
      <c r="D59" s="419"/>
      <c r="E59" s="419"/>
      <c r="F59" s="419"/>
      <c r="G59" s="51"/>
      <c r="H59" s="356" t="s">
        <v>124</v>
      </c>
      <c r="I59" s="443"/>
      <c r="J59" s="359">
        <f>IF(I59&lt;0, "&lt;Error",1)</f>
        <v>1</v>
      </c>
      <c r="K59" s="356" t="s">
        <v>124</v>
      </c>
      <c r="L59" s="443"/>
      <c r="M59" s="359">
        <f t="shared" ref="M59:M63" si="18">IF(L59&lt;0, "&lt;Error",1)</f>
        <v>1</v>
      </c>
    </row>
    <row r="60" spans="1:13" x14ac:dyDescent="0.2">
      <c r="A60" s="116"/>
      <c r="B60" s="116" t="s">
        <v>441</v>
      </c>
      <c r="C60" s="419"/>
      <c r="D60" s="419"/>
      <c r="E60" s="419"/>
      <c r="F60" s="419"/>
      <c r="G60" s="51"/>
      <c r="H60" s="356" t="s">
        <v>124</v>
      </c>
      <c r="I60" s="443"/>
      <c r="J60" s="359">
        <f>IF(I60&lt;0, "&lt;Error",1)</f>
        <v>1</v>
      </c>
      <c r="K60" s="356" t="s">
        <v>124</v>
      </c>
      <c r="L60" s="443"/>
      <c r="M60" s="359">
        <f t="shared" si="18"/>
        <v>1</v>
      </c>
    </row>
    <row r="61" spans="1:13" x14ac:dyDescent="0.2">
      <c r="A61" s="116"/>
      <c r="B61" s="116" t="s">
        <v>655</v>
      </c>
      <c r="C61" s="366"/>
      <c r="D61" s="366"/>
      <c r="E61" s="366"/>
      <c r="F61" s="366"/>
      <c r="G61" s="51"/>
      <c r="H61" s="356" t="s">
        <v>124</v>
      </c>
      <c r="I61" s="443"/>
      <c r="J61" s="359">
        <f>IF(I61&lt;0, "&lt;Error",1)</f>
        <v>1</v>
      </c>
      <c r="K61" s="356" t="s">
        <v>124</v>
      </c>
      <c r="L61" s="443"/>
      <c r="M61" s="359">
        <f t="shared" si="18"/>
        <v>1</v>
      </c>
    </row>
    <row r="62" spans="1:13" x14ac:dyDescent="0.2">
      <c r="A62" s="116"/>
      <c r="B62" s="116" t="s">
        <v>656</v>
      </c>
      <c r="C62" s="366"/>
      <c r="D62" s="366"/>
      <c r="E62" s="366"/>
      <c r="F62" s="366"/>
      <c r="G62" s="51"/>
      <c r="H62" s="361" t="s">
        <v>125</v>
      </c>
      <c r="I62" s="443"/>
      <c r="J62" s="359">
        <f t="shared" ref="J62:J63" si="19">IF(I62&lt;0, "&lt;Error",1)</f>
        <v>1</v>
      </c>
      <c r="K62" s="361" t="s">
        <v>125</v>
      </c>
      <c r="L62" s="443"/>
      <c r="M62" s="359">
        <f t="shared" si="18"/>
        <v>1</v>
      </c>
    </row>
    <row r="63" spans="1:13" x14ac:dyDescent="0.2">
      <c r="A63" s="116"/>
      <c r="B63" s="116" t="s">
        <v>657</v>
      </c>
      <c r="C63" s="51"/>
      <c r="D63" s="51"/>
      <c r="E63" s="51"/>
      <c r="F63" s="51"/>
      <c r="G63" s="51"/>
      <c r="H63" s="415" t="s">
        <v>124</v>
      </c>
      <c r="I63" s="443"/>
      <c r="J63" s="359">
        <f t="shared" si="19"/>
        <v>1</v>
      </c>
      <c r="K63" s="415" t="s">
        <v>124</v>
      </c>
      <c r="L63" s="443"/>
      <c r="M63" s="359">
        <f t="shared" si="18"/>
        <v>1</v>
      </c>
    </row>
    <row r="64" spans="1:13" x14ac:dyDescent="0.2">
      <c r="A64" s="116"/>
      <c r="B64" s="116" t="s">
        <v>623</v>
      </c>
      <c r="C64" s="51"/>
      <c r="D64" s="51"/>
      <c r="E64" s="51"/>
      <c r="F64" s="51"/>
      <c r="G64" s="51"/>
      <c r="H64" s="361" t="s">
        <v>125</v>
      </c>
      <c r="I64" s="443"/>
      <c r="J64" s="359">
        <f t="shared" ref="J64:J65" si="20">IF(I64&lt;0, "&lt;Error",1)</f>
        <v>1</v>
      </c>
      <c r="K64" s="428" t="s">
        <v>125</v>
      </c>
      <c r="L64" s="443"/>
      <c r="M64" s="359">
        <f t="shared" ref="M64:M65" si="21">IF(L64&lt;0, "&lt;Error",1)</f>
        <v>1</v>
      </c>
    </row>
    <row r="65" spans="1:13" x14ac:dyDescent="0.2">
      <c r="A65" s="116"/>
      <c r="B65" s="116" t="s">
        <v>658</v>
      </c>
      <c r="C65" s="51"/>
      <c r="D65" s="51"/>
      <c r="E65" s="51"/>
      <c r="F65" s="51" t="s">
        <v>668</v>
      </c>
      <c r="G65" s="51"/>
      <c r="H65" s="361" t="s">
        <v>468</v>
      </c>
      <c r="I65" s="446">
        <v>0</v>
      </c>
      <c r="J65" s="359">
        <f t="shared" si="20"/>
        <v>1</v>
      </c>
      <c r="K65" s="361" t="s">
        <v>468</v>
      </c>
      <c r="L65" s="446">
        <v>0</v>
      </c>
      <c r="M65" s="359">
        <f t="shared" si="21"/>
        <v>1</v>
      </c>
    </row>
    <row r="66" spans="1:13" x14ac:dyDescent="0.2">
      <c r="A66" s="116"/>
      <c r="B66" s="116" t="s">
        <v>659</v>
      </c>
      <c r="C66" s="51"/>
      <c r="D66" s="51"/>
      <c r="E66" s="51"/>
      <c r="F66" s="51"/>
      <c r="G66" s="51"/>
      <c r="H66" s="51"/>
      <c r="I66" s="385">
        <f>+'Form91 SE Calcs'!J54</f>
        <v>0</v>
      </c>
      <c r="J66" s="359"/>
      <c r="K66" s="51"/>
      <c r="L66" s="385">
        <f>+'Form91 SE Calcs'!M54</f>
        <v>0</v>
      </c>
      <c r="M66" s="51"/>
    </row>
    <row r="67" spans="1:13" x14ac:dyDescent="0.2">
      <c r="A67" s="181" t="s">
        <v>660</v>
      </c>
      <c r="B67" s="116"/>
      <c r="C67" s="51"/>
      <c r="D67" s="51"/>
      <c r="E67" s="51"/>
      <c r="F67" s="51"/>
      <c r="G67" s="51"/>
      <c r="H67" s="51"/>
      <c r="I67" s="51"/>
      <c r="J67" s="51"/>
      <c r="K67" s="51"/>
      <c r="L67" s="51"/>
      <c r="M67" s="51"/>
    </row>
    <row r="68" spans="1:13" x14ac:dyDescent="0.2">
      <c r="A68" s="116"/>
      <c r="B68" s="116" t="s">
        <v>117</v>
      </c>
      <c r="C68" s="51"/>
      <c r="D68" s="51"/>
      <c r="E68" s="51"/>
      <c r="F68" s="51"/>
      <c r="G68" s="51"/>
      <c r="H68" s="356" t="s">
        <v>124</v>
      </c>
      <c r="I68" s="443"/>
      <c r="J68" s="359">
        <f>IF(I68&lt;0, "&lt;Error",1)</f>
        <v>1</v>
      </c>
      <c r="K68" s="356" t="s">
        <v>124</v>
      </c>
      <c r="L68" s="443"/>
      <c r="M68" s="359">
        <f t="shared" ref="M68:M74" si="22">IF(L68&lt;0, "&lt;Error",1)</f>
        <v>1</v>
      </c>
    </row>
    <row r="69" spans="1:13" x14ac:dyDescent="0.2">
      <c r="A69" s="116"/>
      <c r="B69" s="116" t="s">
        <v>441</v>
      </c>
      <c r="C69" s="51"/>
      <c r="D69" s="51"/>
      <c r="E69" s="51"/>
      <c r="F69" s="51"/>
      <c r="G69" s="51"/>
      <c r="H69" s="356" t="s">
        <v>124</v>
      </c>
      <c r="I69" s="443"/>
      <c r="J69" s="359">
        <f>IF(I69&lt;0, "&lt;Error",1)</f>
        <v>1</v>
      </c>
      <c r="K69" s="356" t="s">
        <v>124</v>
      </c>
      <c r="L69" s="443"/>
      <c r="M69" s="359">
        <f t="shared" si="22"/>
        <v>1</v>
      </c>
    </row>
    <row r="70" spans="1:13" x14ac:dyDescent="0.2">
      <c r="A70" s="116"/>
      <c r="B70" s="116" t="s">
        <v>624</v>
      </c>
      <c r="C70" s="51"/>
      <c r="D70" s="51"/>
      <c r="E70" s="51"/>
      <c r="F70" s="51"/>
      <c r="G70" s="51"/>
      <c r="H70" s="356" t="s">
        <v>124</v>
      </c>
      <c r="I70" s="443"/>
      <c r="J70" s="359">
        <f>IF(I70&lt;0, "&lt;Error",1)</f>
        <v>1</v>
      </c>
      <c r="K70" s="356" t="s">
        <v>124</v>
      </c>
      <c r="L70" s="443"/>
      <c r="M70" s="359">
        <f t="shared" si="22"/>
        <v>1</v>
      </c>
    </row>
    <row r="71" spans="1:13" x14ac:dyDescent="0.2">
      <c r="A71" s="116"/>
      <c r="B71" s="116" t="s">
        <v>656</v>
      </c>
      <c r="C71" s="51"/>
      <c r="D71" s="51"/>
      <c r="E71" s="51"/>
      <c r="F71" s="51"/>
      <c r="G71" s="51"/>
      <c r="H71" s="361" t="s">
        <v>125</v>
      </c>
      <c r="I71" s="443"/>
      <c r="J71" s="359">
        <f t="shared" ref="J71:J74" si="23">IF(I71&lt;0, "&lt;Error",1)</f>
        <v>1</v>
      </c>
      <c r="K71" s="361" t="s">
        <v>125</v>
      </c>
      <c r="L71" s="443"/>
      <c r="M71" s="359">
        <f t="shared" si="22"/>
        <v>1</v>
      </c>
    </row>
    <row r="72" spans="1:13" x14ac:dyDescent="0.2">
      <c r="A72" s="116"/>
      <c r="B72" s="116" t="s">
        <v>657</v>
      </c>
      <c r="C72" s="51"/>
      <c r="D72" s="51"/>
      <c r="E72" s="51"/>
      <c r="F72" s="51"/>
      <c r="G72" s="51"/>
      <c r="H72" s="415" t="s">
        <v>124</v>
      </c>
      <c r="I72" s="443"/>
      <c r="J72" s="359">
        <f t="shared" si="23"/>
        <v>1</v>
      </c>
      <c r="K72" s="415" t="s">
        <v>124</v>
      </c>
      <c r="L72" s="443"/>
      <c r="M72" s="359">
        <f t="shared" si="22"/>
        <v>1</v>
      </c>
    </row>
    <row r="73" spans="1:13" x14ac:dyDescent="0.2">
      <c r="A73" s="116"/>
      <c r="B73" s="116" t="s">
        <v>623</v>
      </c>
      <c r="C73" s="51"/>
      <c r="D73" s="51"/>
      <c r="E73" s="51"/>
      <c r="F73" s="51"/>
      <c r="G73" s="51"/>
      <c r="H73" s="361" t="s">
        <v>125</v>
      </c>
      <c r="I73" s="443"/>
      <c r="J73" s="359">
        <f t="shared" si="23"/>
        <v>1</v>
      </c>
      <c r="K73" s="428" t="s">
        <v>125</v>
      </c>
      <c r="L73" s="443"/>
      <c r="M73" s="359">
        <f t="shared" si="22"/>
        <v>1</v>
      </c>
    </row>
    <row r="74" spans="1:13" x14ac:dyDescent="0.2">
      <c r="A74" s="116"/>
      <c r="B74" s="116" t="s">
        <v>658</v>
      </c>
      <c r="C74" s="51"/>
      <c r="D74" s="51"/>
      <c r="E74" s="51"/>
      <c r="F74" s="51"/>
      <c r="G74" s="51"/>
      <c r="H74" s="361" t="s">
        <v>468</v>
      </c>
      <c r="I74" s="446">
        <v>0</v>
      </c>
      <c r="J74" s="359">
        <f t="shared" si="23"/>
        <v>1</v>
      </c>
      <c r="K74" s="361" t="s">
        <v>468</v>
      </c>
      <c r="L74" s="446">
        <v>0</v>
      </c>
      <c r="M74" s="359">
        <f t="shared" si="22"/>
        <v>1</v>
      </c>
    </row>
    <row r="75" spans="1:13" x14ac:dyDescent="0.2">
      <c r="A75" s="116"/>
      <c r="B75" s="116" t="s">
        <v>661</v>
      </c>
      <c r="C75" s="51"/>
      <c r="D75" s="51"/>
      <c r="E75" s="51"/>
      <c r="F75" s="51"/>
      <c r="G75" s="51"/>
      <c r="H75" s="51"/>
      <c r="I75" s="385">
        <f>+'Form91 SE Calcs'!J63</f>
        <v>0</v>
      </c>
      <c r="J75" s="359"/>
      <c r="K75" s="51"/>
      <c r="L75" s="385">
        <f>+'Form91 SE Calcs'!M63</f>
        <v>0</v>
      </c>
      <c r="M75" s="51"/>
    </row>
    <row r="76" spans="1:13" x14ac:dyDescent="0.2">
      <c r="A76" s="181" t="s">
        <v>662</v>
      </c>
      <c r="B76" s="116"/>
      <c r="C76" s="51"/>
      <c r="D76" s="51"/>
      <c r="E76" s="51"/>
      <c r="F76" s="51"/>
      <c r="G76" s="51"/>
      <c r="H76" s="51"/>
      <c r="I76" s="51"/>
      <c r="J76" s="51"/>
      <c r="K76" s="51"/>
      <c r="L76" s="51"/>
      <c r="M76" s="51"/>
    </row>
    <row r="77" spans="1:13" x14ac:dyDescent="0.2">
      <c r="A77" s="116"/>
      <c r="B77" s="116" t="s">
        <v>117</v>
      </c>
      <c r="C77" s="51"/>
      <c r="D77" s="51"/>
      <c r="E77" s="51"/>
      <c r="F77" s="51"/>
      <c r="G77" s="51"/>
      <c r="H77" s="356" t="s">
        <v>124</v>
      </c>
      <c r="I77" s="443"/>
      <c r="J77" s="359">
        <f>IF(I77&lt;0, "&lt;Error",1)</f>
        <v>1</v>
      </c>
      <c r="K77" s="356" t="s">
        <v>124</v>
      </c>
      <c r="L77" s="443"/>
      <c r="M77" s="359">
        <f t="shared" ref="M77:M79" si="24">IF(L77&lt;0, "&lt;Error",1)</f>
        <v>1</v>
      </c>
    </row>
    <row r="78" spans="1:13" x14ac:dyDescent="0.2">
      <c r="A78" s="116"/>
      <c r="B78" s="116" t="s">
        <v>441</v>
      </c>
      <c r="C78" s="51"/>
      <c r="D78" s="51"/>
      <c r="E78" s="51"/>
      <c r="F78" s="51"/>
      <c r="G78" s="51"/>
      <c r="H78" s="356" t="s">
        <v>124</v>
      </c>
      <c r="I78" s="443"/>
      <c r="J78" s="359">
        <f>IF(I78&lt;0, "&lt;Error",1)</f>
        <v>1</v>
      </c>
      <c r="K78" s="356" t="s">
        <v>124</v>
      </c>
      <c r="L78" s="443"/>
      <c r="M78" s="359">
        <f t="shared" si="24"/>
        <v>1</v>
      </c>
    </row>
    <row r="79" spans="1:13" x14ac:dyDescent="0.2">
      <c r="A79" s="116"/>
      <c r="B79" s="116" t="s">
        <v>624</v>
      </c>
      <c r="C79" s="51"/>
      <c r="D79" s="51"/>
      <c r="E79" s="55"/>
      <c r="F79" s="181"/>
      <c r="G79" s="51"/>
      <c r="H79" s="356" t="s">
        <v>124</v>
      </c>
      <c r="I79" s="443"/>
      <c r="J79" s="359">
        <f>IF(I79&lt;0, "&lt;Error",1)</f>
        <v>1</v>
      </c>
      <c r="K79" s="356" t="s">
        <v>124</v>
      </c>
      <c r="L79" s="443"/>
      <c r="M79" s="359">
        <f t="shared" si="24"/>
        <v>1</v>
      </c>
    </row>
    <row r="80" spans="1:13" x14ac:dyDescent="0.2">
      <c r="A80" s="116"/>
      <c r="B80" s="116" t="s">
        <v>663</v>
      </c>
      <c r="C80" s="419"/>
      <c r="D80" s="419"/>
      <c r="E80" s="419"/>
      <c r="F80" s="419"/>
      <c r="G80" s="51"/>
      <c r="H80" s="356" t="s">
        <v>124</v>
      </c>
      <c r="I80" s="443"/>
      <c r="J80" s="359">
        <f>IF(I80&lt;0, "&lt;Error",1)</f>
        <v>1</v>
      </c>
      <c r="K80" s="356" t="s">
        <v>124</v>
      </c>
      <c r="L80" s="443"/>
      <c r="M80" s="359">
        <f t="shared" ref="M80:M83" si="25">IF(L80&lt;0, "&lt;Error",1)</f>
        <v>1</v>
      </c>
    </row>
    <row r="81" spans="1:13" x14ac:dyDescent="0.2">
      <c r="A81" s="116"/>
      <c r="B81" s="116" t="s">
        <v>664</v>
      </c>
      <c r="C81" s="419"/>
      <c r="D81" s="419"/>
      <c r="E81" s="419"/>
      <c r="F81" s="419"/>
      <c r="G81" s="51"/>
      <c r="H81" s="415" t="s">
        <v>124</v>
      </c>
      <c r="I81" s="443"/>
      <c r="J81" s="359">
        <f t="shared" ref="J81:J83" si="26">IF(I81&lt;0, "&lt;Error",1)</f>
        <v>1</v>
      </c>
      <c r="K81" s="415" t="s">
        <v>124</v>
      </c>
      <c r="L81" s="443"/>
      <c r="M81" s="359">
        <f t="shared" si="25"/>
        <v>1</v>
      </c>
    </row>
    <row r="82" spans="1:13" x14ac:dyDescent="0.2">
      <c r="A82" s="116"/>
      <c r="B82" s="116" t="s">
        <v>665</v>
      </c>
      <c r="C82" s="366"/>
      <c r="D82" s="366"/>
      <c r="E82" s="366"/>
      <c r="F82" s="366"/>
      <c r="G82" s="51"/>
      <c r="H82" s="361" t="s">
        <v>125</v>
      </c>
      <c r="I82" s="443"/>
      <c r="J82" s="359">
        <f t="shared" si="26"/>
        <v>1</v>
      </c>
      <c r="K82" s="361" t="s">
        <v>125</v>
      </c>
      <c r="L82" s="443"/>
      <c r="M82" s="359">
        <f t="shared" si="25"/>
        <v>1</v>
      </c>
    </row>
    <row r="83" spans="1:13" x14ac:dyDescent="0.2">
      <c r="A83" s="116"/>
      <c r="B83" s="116" t="s">
        <v>656</v>
      </c>
      <c r="C83" s="366"/>
      <c r="D83" s="366"/>
      <c r="E83" s="366"/>
      <c r="F83" s="366"/>
      <c r="G83" s="51"/>
      <c r="H83" s="361" t="s">
        <v>125</v>
      </c>
      <c r="I83" s="443"/>
      <c r="J83" s="359">
        <f t="shared" si="26"/>
        <v>1</v>
      </c>
      <c r="K83" s="361" t="s">
        <v>125</v>
      </c>
      <c r="L83" s="443"/>
      <c r="M83" s="359">
        <f t="shared" si="25"/>
        <v>1</v>
      </c>
    </row>
    <row r="84" spans="1:13" x14ac:dyDescent="0.2">
      <c r="A84" s="116"/>
      <c r="B84" s="116" t="s">
        <v>657</v>
      </c>
      <c r="C84" s="51"/>
      <c r="D84" s="51"/>
      <c r="E84" s="51"/>
      <c r="F84" s="51"/>
      <c r="G84" s="51"/>
      <c r="H84" s="415" t="s">
        <v>124</v>
      </c>
      <c r="I84" s="443"/>
      <c r="J84" s="359">
        <f t="shared" ref="J84:J86" si="27">IF(I84&lt;0, "&lt;Error",1)</f>
        <v>1</v>
      </c>
      <c r="K84" s="415" t="s">
        <v>124</v>
      </c>
      <c r="L84" s="443"/>
      <c r="M84" s="359">
        <f t="shared" ref="M84" si="28">IF(L84&lt;0, "&lt;Error",1)</f>
        <v>1</v>
      </c>
    </row>
    <row r="85" spans="1:13" x14ac:dyDescent="0.2">
      <c r="A85" s="116"/>
      <c r="B85" s="116" t="s">
        <v>666</v>
      </c>
      <c r="C85" s="51"/>
      <c r="D85" s="51"/>
      <c r="E85" s="51"/>
      <c r="F85" s="51"/>
      <c r="G85" s="51"/>
      <c r="H85" s="51"/>
      <c r="I85" s="51"/>
      <c r="J85" s="51"/>
      <c r="K85" s="51"/>
      <c r="L85" s="51"/>
      <c r="M85" s="51"/>
    </row>
    <row r="86" spans="1:13" x14ac:dyDescent="0.2">
      <c r="A86" s="116"/>
      <c r="B86" s="116" t="s">
        <v>667</v>
      </c>
      <c r="C86" s="51"/>
      <c r="D86" s="51"/>
      <c r="E86" s="51"/>
      <c r="F86" s="51"/>
      <c r="G86" s="51"/>
      <c r="H86" s="356" t="s">
        <v>468</v>
      </c>
      <c r="I86" s="446">
        <v>0</v>
      </c>
      <c r="J86" s="359">
        <f t="shared" si="27"/>
        <v>1</v>
      </c>
      <c r="K86" s="356" t="s">
        <v>468</v>
      </c>
      <c r="L86" s="446">
        <v>0</v>
      </c>
      <c r="M86" s="359">
        <f t="shared" ref="M86" si="29">IF(L86&lt;0, "&lt;Error",1)</f>
        <v>1</v>
      </c>
    </row>
    <row r="87" spans="1:13" x14ac:dyDescent="0.2">
      <c r="A87" s="116"/>
      <c r="B87" s="438" t="s">
        <v>164</v>
      </c>
      <c r="C87" s="51"/>
      <c r="D87" s="51"/>
      <c r="E87" s="51"/>
      <c r="F87" s="51"/>
      <c r="G87" s="51"/>
      <c r="H87" s="51"/>
      <c r="I87" s="385">
        <f>+'Form91 SE Calcs'!J75</f>
        <v>0</v>
      </c>
      <c r="J87" s="359"/>
      <c r="K87" s="51"/>
      <c r="L87" s="385">
        <f>+'Form91 SE Calcs'!M75</f>
        <v>0</v>
      </c>
      <c r="M87" s="51"/>
    </row>
    <row r="88" spans="1:13" x14ac:dyDescent="0.2">
      <c r="A88" s="438" t="s">
        <v>669</v>
      </c>
      <c r="B88" s="51"/>
      <c r="C88" s="51"/>
      <c r="D88" s="51"/>
      <c r="E88" s="51"/>
      <c r="F88" s="51"/>
      <c r="G88" s="51"/>
      <c r="H88" s="51"/>
      <c r="I88" s="429">
        <f>+'Form91 SE Calcs'!J76</f>
        <v>0</v>
      </c>
      <c r="J88" s="51"/>
      <c r="K88" s="51"/>
      <c r="L88" s="429">
        <f>+'Form91 SE Calcs'!M76</f>
        <v>0</v>
      </c>
      <c r="M88" s="51"/>
    </row>
    <row r="89" spans="1:13" ht="28.5" customHeight="1" thickBot="1" x14ac:dyDescent="0.25">
      <c r="A89" s="433"/>
      <c r="B89" s="426"/>
      <c r="C89" s="426"/>
      <c r="D89" s="426"/>
      <c r="E89" s="426"/>
      <c r="F89" s="426"/>
      <c r="G89" s="426"/>
      <c r="H89" s="1543" t="str">
        <f>IF(SUM(J59:J87)&lt;&gt;23, "^Error-all numbers must be positive!", " ")</f>
        <v xml:space="preserve"> </v>
      </c>
      <c r="I89" s="1543"/>
      <c r="J89" s="426"/>
      <c r="K89" s="1543" t="str">
        <f>IF(SUM(M59:M87)&lt;&gt;23, "^Error-all numbers must be positive!", " ")</f>
        <v xml:space="preserve"> </v>
      </c>
      <c r="L89" s="1543"/>
      <c r="M89" s="426"/>
    </row>
    <row r="90" spans="1:13" ht="7.5" customHeight="1" x14ac:dyDescent="0.2">
      <c r="A90" s="51"/>
      <c r="B90" s="51"/>
      <c r="C90" s="51"/>
      <c r="D90" s="51"/>
      <c r="E90" s="51"/>
      <c r="F90" s="51"/>
      <c r="G90" s="51"/>
      <c r="H90" s="51"/>
      <c r="I90" s="51"/>
      <c r="J90" s="51"/>
      <c r="K90" s="51"/>
      <c r="L90" s="51"/>
      <c r="M90" s="51"/>
    </row>
    <row r="91" spans="1:13" s="432" customFormat="1" ht="15.75" x14ac:dyDescent="0.25">
      <c r="A91" s="1558" t="s">
        <v>230</v>
      </c>
      <c r="B91" s="1558"/>
      <c r="C91" s="1558"/>
      <c r="D91" s="1558"/>
      <c r="E91" s="1558"/>
      <c r="F91" s="1558"/>
      <c r="G91" s="1558"/>
      <c r="H91" s="1558"/>
      <c r="I91" s="1558"/>
      <c r="J91" s="1558"/>
      <c r="K91" s="1558"/>
      <c r="L91" s="1558"/>
      <c r="M91" s="386"/>
    </row>
    <row r="92" spans="1:13" x14ac:dyDescent="0.2">
      <c r="A92" s="51"/>
      <c r="B92" s="51"/>
      <c r="C92" s="51"/>
      <c r="D92" s="51"/>
      <c r="E92" s="51"/>
      <c r="F92" s="51"/>
      <c r="G92" s="51"/>
      <c r="H92" s="51"/>
      <c r="I92" s="51"/>
      <c r="J92" s="51"/>
      <c r="K92" s="51"/>
      <c r="L92" s="51"/>
      <c r="M92" s="51"/>
    </row>
    <row r="93" spans="1:13" x14ac:dyDescent="0.2">
      <c r="A93" s="51"/>
      <c r="B93" s="51"/>
      <c r="C93" s="51"/>
      <c r="D93" s="355" t="s">
        <v>675</v>
      </c>
      <c r="E93" s="51"/>
      <c r="F93" s="443"/>
      <c r="G93" s="51"/>
      <c r="I93" s="51"/>
      <c r="J93" s="51"/>
      <c r="K93" s="51"/>
      <c r="L93" s="51"/>
      <c r="M93" s="387"/>
    </row>
    <row r="94" spans="1:13" x14ac:dyDescent="0.2">
      <c r="A94" s="51"/>
      <c r="B94" s="51"/>
      <c r="C94" s="51"/>
      <c r="D94" s="355" t="s">
        <v>671</v>
      </c>
      <c r="E94" s="51"/>
      <c r="F94" s="443"/>
      <c r="G94" s="51" t="s">
        <v>678</v>
      </c>
      <c r="H94" s="51"/>
      <c r="I94" s="51"/>
      <c r="J94" s="51"/>
      <c r="K94" s="51"/>
      <c r="L94" s="51"/>
      <c r="M94" s="387"/>
    </row>
    <row r="95" spans="1:13" x14ac:dyDescent="0.2">
      <c r="A95" s="51"/>
      <c r="B95" s="51"/>
      <c r="C95" s="51"/>
      <c r="D95" s="436" t="s">
        <v>676</v>
      </c>
      <c r="E95" s="51"/>
      <c r="F95" s="385">
        <f>+F93-F94</f>
        <v>0</v>
      </c>
      <c r="G95" s="51"/>
      <c r="H95" s="51"/>
      <c r="I95" s="51"/>
      <c r="J95" s="51"/>
      <c r="K95" s="51"/>
      <c r="L95" s="51"/>
      <c r="M95" s="387"/>
    </row>
    <row r="96" spans="1:13" x14ac:dyDescent="0.2">
      <c r="A96" s="51"/>
      <c r="B96" s="51"/>
      <c r="C96" s="51"/>
      <c r="D96" s="434" t="str">
        <f>+I16</f>
        <v>Starting Year</v>
      </c>
      <c r="E96" s="51"/>
      <c r="F96" s="385">
        <f>+I88</f>
        <v>0</v>
      </c>
      <c r="G96" s="51"/>
      <c r="H96" s="51"/>
      <c r="I96" s="51"/>
      <c r="J96" s="51"/>
      <c r="K96" s="51"/>
      <c r="L96" s="51"/>
      <c r="M96" s="387"/>
    </row>
    <row r="97" spans="1:13" x14ac:dyDescent="0.2">
      <c r="A97" s="51"/>
      <c r="B97" s="51"/>
      <c r="C97" s="51"/>
      <c r="D97" s="434" t="str">
        <f>+L16</f>
        <v xml:space="preserve"> </v>
      </c>
      <c r="E97" s="55"/>
      <c r="F97" s="385">
        <f>+L88</f>
        <v>0</v>
      </c>
      <c r="G97" s="51"/>
      <c r="H97" s="51"/>
      <c r="I97" s="51"/>
      <c r="J97" s="51"/>
      <c r="K97" s="51"/>
      <c r="L97" s="51"/>
      <c r="M97" s="387"/>
    </row>
    <row r="98" spans="1:13" x14ac:dyDescent="0.2">
      <c r="A98" s="51"/>
      <c r="B98" s="51"/>
      <c r="C98" s="51"/>
      <c r="D98" s="55" t="s">
        <v>677</v>
      </c>
      <c r="E98" s="55"/>
      <c r="F98" s="429">
        <f>SUM(F95:F97)</f>
        <v>0</v>
      </c>
      <c r="G98" s="51"/>
      <c r="H98" s="51"/>
      <c r="I98" s="51"/>
      <c r="J98" s="51"/>
      <c r="K98" s="51"/>
      <c r="L98" s="51"/>
      <c r="M98" s="387"/>
    </row>
    <row r="99" spans="1:13" ht="13.5" thickBot="1" x14ac:dyDescent="0.25">
      <c r="A99" s="51"/>
      <c r="B99" s="55"/>
      <c r="C99" s="51"/>
      <c r="D99" s="355" t="s">
        <v>674</v>
      </c>
      <c r="E99" s="55"/>
      <c r="F99" s="447">
        <v>24</v>
      </c>
      <c r="G99" s="55"/>
      <c r="H99" s="55"/>
      <c r="I99" s="55"/>
      <c r="J99" s="51"/>
      <c r="K99" s="51"/>
      <c r="L99" s="51"/>
      <c r="M99" s="51"/>
    </row>
    <row r="100" spans="1:13" ht="13.5" thickBot="1" x14ac:dyDescent="0.25">
      <c r="A100" s="51"/>
      <c r="B100" s="55"/>
      <c r="C100" s="51"/>
      <c r="D100" s="435" t="s">
        <v>673</v>
      </c>
      <c r="E100" s="51"/>
      <c r="F100" s="437">
        <f>+F98/F99</f>
        <v>0</v>
      </c>
      <c r="G100" s="395"/>
      <c r="H100" s="51"/>
      <c r="I100" s="394"/>
      <c r="J100" s="51"/>
      <c r="K100" s="51"/>
      <c r="L100" s="51"/>
      <c r="M100" s="51"/>
    </row>
    <row r="101" spans="1:13" ht="14.25" customHeight="1" x14ac:dyDescent="0.2">
      <c r="A101" s="51" t="s">
        <v>672</v>
      </c>
      <c r="B101" s="55"/>
      <c r="C101" s="51"/>
      <c r="D101" s="394"/>
      <c r="E101" s="51"/>
      <c r="F101" s="397"/>
      <c r="G101" s="397"/>
      <c r="H101" s="51"/>
      <c r="I101" s="394"/>
      <c r="J101" s="51"/>
      <c r="K101" s="51"/>
      <c r="L101" s="51"/>
      <c r="M101" s="51"/>
    </row>
    <row r="102" spans="1:13" ht="15.75" x14ac:dyDescent="0.25">
      <c r="A102" s="1526" t="s">
        <v>13</v>
      </c>
      <c r="B102" s="1527"/>
      <c r="C102" s="1527"/>
      <c r="D102" s="1527"/>
      <c r="E102" s="1527"/>
      <c r="F102" s="1527"/>
      <c r="G102" s="1527"/>
      <c r="H102" s="1527"/>
      <c r="I102" s="1527"/>
      <c r="J102" s="1527"/>
      <c r="K102" s="1527"/>
      <c r="L102" s="1527"/>
      <c r="M102" s="1527"/>
    </row>
    <row r="103" spans="1:13" ht="195" customHeight="1" x14ac:dyDescent="0.2">
      <c r="A103" s="1557"/>
      <c r="B103" s="1540"/>
      <c r="C103" s="1540"/>
      <c r="D103" s="1540"/>
      <c r="E103" s="1540"/>
      <c r="F103" s="1540"/>
      <c r="G103" s="1540"/>
      <c r="H103" s="1540"/>
      <c r="I103" s="1540"/>
      <c r="J103" s="1540"/>
      <c r="K103" s="1540"/>
      <c r="L103" s="1540"/>
      <c r="M103" s="1540"/>
    </row>
    <row r="104" spans="1:13" x14ac:dyDescent="0.2">
      <c r="A104" s="51"/>
      <c r="B104" s="51"/>
      <c r="C104" s="51"/>
      <c r="D104" s="51"/>
      <c r="E104" s="51"/>
      <c r="F104" s="51"/>
      <c r="G104" s="51"/>
      <c r="H104" s="51"/>
      <c r="I104" s="51"/>
      <c r="J104" s="51"/>
      <c r="K104" s="51"/>
      <c r="L104" s="387"/>
      <c r="M104" s="387" t="s">
        <v>670</v>
      </c>
    </row>
  </sheetData>
  <sheetProtection password="D65B" sheet="1" objects="1" scenarios="1"/>
  <mergeCells count="12">
    <mergeCell ref="A1:M1"/>
    <mergeCell ref="H56:I56"/>
    <mergeCell ref="K56:L56"/>
    <mergeCell ref="A6:M6"/>
    <mergeCell ref="C11:D11"/>
    <mergeCell ref="G11:M11"/>
    <mergeCell ref="B8:L8"/>
    <mergeCell ref="A102:M102"/>
    <mergeCell ref="A103:M103"/>
    <mergeCell ref="H89:I89"/>
    <mergeCell ref="K89:L89"/>
    <mergeCell ref="A91:L91"/>
  </mergeCells>
  <conditionalFormatting sqref="F13">
    <cfRule type="expression" dxfId="15" priority="62">
      <formula>$D$13="Fannie Mae"</formula>
    </cfRule>
    <cfRule type="expression" dxfId="14" priority="63">
      <formula>$D$13="jumbo"</formula>
    </cfRule>
  </conditionalFormatting>
  <conditionalFormatting sqref="F14">
    <cfRule type="expression" dxfId="13" priority="1">
      <formula>$F$14="Funding Date is prior to 12/26/2017, form is acceptable"</formula>
    </cfRule>
  </conditionalFormatting>
  <conditionalFormatting sqref="J18:J53">
    <cfRule type="containsText" dxfId="12" priority="68" stopIfTrue="1" operator="containsText" text="&lt;Error">
      <formula>NOT(ISERROR(SEARCH("&lt;Error",J18)))</formula>
    </cfRule>
  </conditionalFormatting>
  <conditionalFormatting sqref="J55">
    <cfRule type="containsText" dxfId="11" priority="155" stopIfTrue="1" operator="containsText" text="&lt;Error">
      <formula>NOT(ISERROR(SEARCH("&lt;Error",J55)))</formula>
    </cfRule>
  </conditionalFormatting>
  <conditionalFormatting sqref="J59:J66">
    <cfRule type="containsText" dxfId="10" priority="50" stopIfTrue="1" operator="containsText" text="&lt;Error">
      <formula>NOT(ISERROR(SEARCH("&lt;Error",J59)))</formula>
    </cfRule>
  </conditionalFormatting>
  <conditionalFormatting sqref="J68:J75">
    <cfRule type="containsText" dxfId="9" priority="18" stopIfTrue="1" operator="containsText" text="&lt;Error">
      <formula>NOT(ISERROR(SEARCH("&lt;Error",J68)))</formula>
    </cfRule>
  </conditionalFormatting>
  <conditionalFormatting sqref="J77:J84">
    <cfRule type="containsText" dxfId="8" priority="5" stopIfTrue="1" operator="containsText" text="&lt;Error">
      <formula>NOT(ISERROR(SEARCH("&lt;Error",J77)))</formula>
    </cfRule>
  </conditionalFormatting>
  <conditionalFormatting sqref="J86:J87">
    <cfRule type="containsText" dxfId="7" priority="3" stopIfTrue="1" operator="containsText" text="&lt;Error">
      <formula>NOT(ISERROR(SEARCH("&lt;Error",J86)))</formula>
    </cfRule>
  </conditionalFormatting>
  <conditionalFormatting sqref="M18:M55">
    <cfRule type="containsText" dxfId="6" priority="67" stopIfTrue="1" operator="containsText" text="&lt;Error">
      <formula>NOT(ISERROR(SEARCH("&lt;Error",M18)))</formula>
    </cfRule>
  </conditionalFormatting>
  <conditionalFormatting sqref="M59:M65">
    <cfRule type="containsText" dxfId="5" priority="49" stopIfTrue="1" operator="containsText" text="&lt;Error">
      <formula>NOT(ISERROR(SEARCH("&lt;Error",M59)))</formula>
    </cfRule>
  </conditionalFormatting>
  <conditionalFormatting sqref="M68:M74">
    <cfRule type="containsText" dxfId="4" priority="17" stopIfTrue="1" operator="containsText" text="&lt;Error">
      <formula>NOT(ISERROR(SEARCH("&lt;Error",M68)))</formula>
    </cfRule>
  </conditionalFormatting>
  <conditionalFormatting sqref="M77:M84">
    <cfRule type="containsText" dxfId="3" priority="6" stopIfTrue="1" operator="containsText" text="&lt;Error">
      <formula>NOT(ISERROR(SEARCH("&lt;Error",M77)))</formula>
    </cfRule>
  </conditionalFormatting>
  <conditionalFormatting sqref="M86">
    <cfRule type="containsText" dxfId="2" priority="2" stopIfTrue="1" operator="containsText" text="&lt;Error">
      <formula>NOT(ISERROR(SEARCH("&lt;Error",M86)))</formula>
    </cfRule>
  </conditionalFormatting>
  <dataValidations disablePrompts="1" count="1">
    <dataValidation type="list" allowBlank="1" showInputMessage="1" showErrorMessage="1" sqref="H30:H31 K84 H84 K81 H81 K48:K49 H48:H49 H43 K43 H41 K41 K63 K52:K53 H52:H53 H63 K72 H18 K18 H23:H24 H72 K30:K31 K23:K24" xr:uid="{00000000-0002-0000-1700-000000000000}">
      <formula1>$H$2:$H$3</formula1>
    </dataValidation>
  </dataValidations>
  <pageMargins left="0.7" right="0.7" top="0.75" bottom="0.75" header="0.3" footer="0.3"/>
  <pageSetup scale="83" fitToHeight="0" orientation="portrait" r:id="rId1"/>
  <headerFooter>
    <oddFooter>&amp;L&amp;8Page &amp;P of &amp;N&amp;R&amp;8&amp;F</oddFooter>
  </headerFooter>
  <rowBreaks count="1" manualBreakCount="1">
    <brk id="56" max="16383"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700-000001000000}">
          <x14:formula1>
            <xm:f>'Form91 SE Calcs'!$P$5:$P$10</xm:f>
          </x14:formula1>
          <xm:sqref>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4:P130"/>
  <sheetViews>
    <sheetView topLeftCell="A19" workbookViewId="0">
      <selection activeCell="I53" sqref="I53"/>
    </sheetView>
  </sheetViews>
  <sheetFormatPr defaultRowHeight="12.75" x14ac:dyDescent="0.2"/>
  <cols>
    <col min="2" max="2" width="12.42578125" bestFit="1" customWidth="1"/>
    <col min="7" max="7" width="22.28515625" style="48" customWidth="1"/>
    <col min="8" max="8" width="6.7109375" style="49" customWidth="1"/>
    <col min="9" max="9" width="11.85546875" style="49" bestFit="1" customWidth="1"/>
    <col min="10" max="12" width="9.140625" style="49"/>
  </cols>
  <sheetData>
    <row r="4" spans="1:16" x14ac:dyDescent="0.2">
      <c r="H4" s="49" t="str">
        <f>+'Self-Employed FNMA (1084)'!H14</f>
        <v>Yr.</v>
      </c>
      <c r="I4" s="49" t="str">
        <f>+'Self-Emp FHLMC 91 &lt;12-26-2017'!I16</f>
        <v>Starting Year</v>
      </c>
      <c r="K4" s="49" t="str">
        <f>+'Self-Employed FNMA (1084)'!K14</f>
        <v>Yr.</v>
      </c>
      <c r="L4" s="49" t="str">
        <f>+'Self-Emp FHLMC 91 &lt;12-26-2017'!L16</f>
        <v xml:space="preserve"> </v>
      </c>
      <c r="P4" s="424" t="s">
        <v>651</v>
      </c>
    </row>
    <row r="5" spans="1:16" x14ac:dyDescent="0.2">
      <c r="P5" s="345" t="s">
        <v>644</v>
      </c>
    </row>
    <row r="6" spans="1:16" x14ac:dyDescent="0.2">
      <c r="A6" t="str">
        <f>+'Self-Emp FHLMC 91 &lt;12-26-2017'!A18</f>
        <v>1. W-2 Income from Self-Employment (Form W-2, Line 5)</v>
      </c>
      <c r="G6" s="59" t="s">
        <v>174</v>
      </c>
      <c r="H6" s="49" t="str">
        <f>+'Self-Emp FHLMC 91 &lt;12-26-2017'!H18</f>
        <v>(+)</v>
      </c>
      <c r="I6" s="56">
        <f>+'Self-Emp FHLMC 91 &lt;12-26-2017'!I18</f>
        <v>0</v>
      </c>
      <c r="J6" s="60">
        <f>IF(H6="(+)", I6, (I6*-1))</f>
        <v>0</v>
      </c>
      <c r="K6" s="49" t="str">
        <f>+'Self-Emp FHLMC 91 &lt;12-26-2017'!K18</f>
        <v>(+)</v>
      </c>
      <c r="L6" s="56">
        <f>+'Self-Emp FHLMC 91 &lt;12-26-2017'!L18</f>
        <v>0</v>
      </c>
      <c r="M6" s="60">
        <f>IF(K6="(+)", L6, (L6*-1))</f>
        <v>0</v>
      </c>
      <c r="P6" s="345" t="s">
        <v>645</v>
      </c>
    </row>
    <row r="7" spans="1:16" x14ac:dyDescent="0.2">
      <c r="A7" t="str">
        <f>+'Self-Emp FHLMC 91 &lt;12-26-2017'!A19</f>
        <v>2. Form 2106- Employee Business Expenses</v>
      </c>
      <c r="I7" s="56"/>
      <c r="J7" s="56"/>
      <c r="L7" s="56"/>
      <c r="M7" s="56"/>
      <c r="P7" s="345" t="s">
        <v>646</v>
      </c>
    </row>
    <row r="8" spans="1:16" x14ac:dyDescent="0.2">
      <c r="B8" t="str">
        <f>+'Self-Emp FHLMC 91 &lt;12-26-2017'!B20</f>
        <v>Total Expenses</v>
      </c>
      <c r="G8" s="420" t="s">
        <v>173</v>
      </c>
      <c r="H8" s="49" t="str">
        <f>+'Self-Emp FHLMC 91 &lt;12-26-2017'!H20</f>
        <v>(-)</v>
      </c>
      <c r="I8" s="56">
        <f>+'Self-Emp FHLMC 91 &lt;12-26-2017'!I20</f>
        <v>0</v>
      </c>
      <c r="J8" s="58">
        <f>+I8*-1</f>
        <v>0</v>
      </c>
      <c r="K8" s="49" t="str">
        <f>+'Self-Emp FHLMC 91 &lt;12-26-2017'!K20</f>
        <v>(-)</v>
      </c>
      <c r="L8" s="56">
        <f>+'Self-Emp FHLMC 91 &lt;12-26-2017'!L20</f>
        <v>0</v>
      </c>
      <c r="M8" s="58">
        <f>+L8*-1</f>
        <v>0</v>
      </c>
      <c r="P8" s="345" t="s">
        <v>647</v>
      </c>
    </row>
    <row r="9" spans="1:16" x14ac:dyDescent="0.2">
      <c r="B9" t="str">
        <f>+'Self-Emp FHLMC 91 &lt;12-26-2017'!B21</f>
        <v>Depreciation</v>
      </c>
      <c r="G9" s="420" t="s">
        <v>110</v>
      </c>
      <c r="H9" s="49" t="str">
        <f>+'Self-Emp FHLMC 91 &lt;12-26-2017'!H21</f>
        <v>(+)</v>
      </c>
      <c r="I9" s="56">
        <f>+'Self-Emp FHLMC 91 &lt;12-26-2017'!I21</f>
        <v>0</v>
      </c>
      <c r="J9" s="57">
        <f>+I9</f>
        <v>0</v>
      </c>
      <c r="K9" s="49" t="str">
        <f>+'Self-Emp FHLMC 91 &lt;12-26-2017'!K21</f>
        <v>(+)</v>
      </c>
      <c r="L9" s="56">
        <f>+'Self-Emp FHLMC 91 &lt;12-26-2017'!L21</f>
        <v>0</v>
      </c>
      <c r="M9" s="57">
        <f>+L9</f>
        <v>0</v>
      </c>
      <c r="P9" s="345" t="s">
        <v>648</v>
      </c>
    </row>
    <row r="10" spans="1:16" x14ac:dyDescent="0.2">
      <c r="A10" t="str">
        <f>+'Self-Emp FHLMC 91 &lt;12-26-2017'!A22</f>
        <v>3. Schedule C- Sole Proprietor Profit or Loss</v>
      </c>
      <c r="I10" s="56"/>
      <c r="J10" s="56"/>
      <c r="L10" s="56"/>
      <c r="M10" s="56"/>
      <c r="P10" s="345" t="s">
        <v>649</v>
      </c>
    </row>
    <row r="11" spans="1:16" x14ac:dyDescent="0.2">
      <c r="B11" t="str">
        <f>+'Self-Emp FHLMC 91 &lt;12-26-2017'!B23</f>
        <v>Net Profit or Loss</v>
      </c>
      <c r="G11" s="59" t="s">
        <v>174</v>
      </c>
      <c r="H11" s="49" t="str">
        <f>+'Self-Emp FHLMC 91 &lt;12-26-2017'!H23</f>
        <v>(+)</v>
      </c>
      <c r="I11" s="56">
        <f>+'Self-Emp FHLMC 91 &lt;12-26-2017'!I23</f>
        <v>0</v>
      </c>
      <c r="J11" s="60">
        <f t="shared" ref="J11:J12" si="0">IF(H11="(+)", I11, (I11*-1))</f>
        <v>0</v>
      </c>
      <c r="K11" s="49" t="str">
        <f>+'Self-Emp FHLMC 91 &lt;12-26-2017'!K23</f>
        <v>(+)</v>
      </c>
      <c r="L11" s="56">
        <f>+'Self-Emp FHLMC 91 &lt;12-26-2017'!L23</f>
        <v>0</v>
      </c>
      <c r="M11" s="60">
        <f t="shared" ref="M11:M12" si="1">IF(K11="(+)", L11, (L11*-1))</f>
        <v>0</v>
      </c>
    </row>
    <row r="12" spans="1:16" x14ac:dyDescent="0.2">
      <c r="B12" t="str">
        <f>+'Self-Emp FHLMC 91 &lt;12-26-2017'!B24</f>
        <v>Other Income or Loss</v>
      </c>
      <c r="G12" s="59" t="s">
        <v>174</v>
      </c>
      <c r="H12" s="49" t="str">
        <f>+'Self-Emp FHLMC 91 &lt;12-26-2017'!H24</f>
        <v>(+)</v>
      </c>
      <c r="I12" s="56">
        <f>+'Self-Emp FHLMC 91 &lt;12-26-2017'!I24</f>
        <v>0</v>
      </c>
      <c r="J12" s="60">
        <f t="shared" si="0"/>
        <v>0</v>
      </c>
      <c r="K12" s="49" t="str">
        <f>+'Self-Emp FHLMC 91 &lt;12-26-2017'!K24</f>
        <v>(+)</v>
      </c>
      <c r="L12" s="56">
        <f>+'Self-Emp FHLMC 91 &lt;12-26-2017'!L24</f>
        <v>0</v>
      </c>
      <c r="M12" s="60">
        <f t="shared" si="1"/>
        <v>0</v>
      </c>
    </row>
    <row r="13" spans="1:16" x14ac:dyDescent="0.2">
      <c r="B13" t="str">
        <f>+'Self-Emp FHLMC 91 &lt;12-26-2017'!B25</f>
        <v>Depletion</v>
      </c>
      <c r="G13" s="48" t="s">
        <v>110</v>
      </c>
      <c r="H13" s="49" t="str">
        <f>+'Self-Emp FHLMC 91 &lt;12-26-2017'!H25</f>
        <v>(+)</v>
      </c>
      <c r="I13" s="56">
        <f>+'Self-Emp FHLMC 91 &lt;12-26-2017'!I25</f>
        <v>0</v>
      </c>
      <c r="J13" s="57">
        <f>+I13</f>
        <v>0</v>
      </c>
      <c r="K13" s="49" t="str">
        <f>+'Self-Emp FHLMC 91 &lt;12-26-2017'!K25</f>
        <v>(+)</v>
      </c>
      <c r="L13" s="56">
        <f>+'Self-Emp FHLMC 91 &lt;12-26-2017'!L25</f>
        <v>0</v>
      </c>
      <c r="M13" s="57">
        <f>+L13</f>
        <v>0</v>
      </c>
    </row>
    <row r="14" spans="1:16" x14ac:dyDescent="0.2">
      <c r="B14" t="str">
        <f>+'Self-Emp FHLMC 91 &lt;12-26-2017'!B26</f>
        <v>Depreciation</v>
      </c>
      <c r="G14" s="48" t="s">
        <v>110</v>
      </c>
      <c r="H14" s="49" t="str">
        <f>+'Self-Emp FHLMC 91 &lt;12-26-2017'!H26</f>
        <v>(+)</v>
      </c>
      <c r="I14" s="56">
        <f>+'Self-Emp FHLMC 91 &lt;12-26-2017'!I26</f>
        <v>0</v>
      </c>
      <c r="J14" s="57">
        <f>+I14</f>
        <v>0</v>
      </c>
      <c r="K14" s="49" t="str">
        <f>+'Self-Emp FHLMC 91 &lt;12-26-2017'!K26</f>
        <v>(+)</v>
      </c>
      <c r="L14" s="56">
        <f>+'Self-Emp FHLMC 91 &lt;12-26-2017'!L26</f>
        <v>0</v>
      </c>
      <c r="M14" s="57">
        <f>+L14</f>
        <v>0</v>
      </c>
    </row>
    <row r="15" spans="1:16" x14ac:dyDescent="0.2">
      <c r="B15" t="str">
        <f>+'Self-Emp FHLMC 91 &lt;12-26-2017'!B27</f>
        <v>Meals and Entertainment Exclusion</v>
      </c>
      <c r="G15" s="421" t="s">
        <v>173</v>
      </c>
      <c r="H15" s="49" t="str">
        <f>+'Self-Emp FHLMC 91 &lt;12-26-2017'!H27</f>
        <v>(-)</v>
      </c>
      <c r="I15" s="56">
        <f>+'Self-Emp FHLMC 91 &lt;12-26-2017'!I27</f>
        <v>0</v>
      </c>
      <c r="J15" s="58">
        <f>+I15*-1</f>
        <v>0</v>
      </c>
      <c r="K15" s="49" t="str">
        <f>+'Self-Emp FHLMC 91 &lt;12-26-2017'!K27</f>
        <v>(-)</v>
      </c>
      <c r="L15" s="56">
        <f>+'Self-Emp FHLMC 91 &lt;12-26-2017'!L27</f>
        <v>0</v>
      </c>
      <c r="M15" s="58">
        <f>+L15*-1</f>
        <v>0</v>
      </c>
    </row>
    <row r="16" spans="1:16" x14ac:dyDescent="0.2">
      <c r="B16" t="str">
        <f>+'Self-Emp FHLMC 91 &lt;12-26-2017'!B28</f>
        <v>Amortization or Casualty Loss</v>
      </c>
      <c r="G16" s="420" t="s">
        <v>110</v>
      </c>
      <c r="H16" s="49" t="str">
        <f>+'Self-Emp FHLMC 91 &lt;12-26-2017'!H28</f>
        <v>(+)</v>
      </c>
      <c r="I16" s="56">
        <f>+'Self-Emp FHLMC 91 &lt;12-26-2017'!I28</f>
        <v>0</v>
      </c>
      <c r="J16" s="57">
        <f>+I16</f>
        <v>0</v>
      </c>
      <c r="K16" s="49" t="str">
        <f>+'Self-Emp FHLMC 91 &lt;12-26-2017'!K28</f>
        <v>(+)</v>
      </c>
      <c r="L16" s="56">
        <f>+'Self-Emp FHLMC 91 &lt;12-26-2017'!L28</f>
        <v>0</v>
      </c>
      <c r="M16" s="57">
        <f>+L16</f>
        <v>0</v>
      </c>
    </row>
    <row r="17" spans="1:13" x14ac:dyDescent="0.2">
      <c r="B17" t="str">
        <f>+'Self-Emp FHLMC 91 &lt;12-26-2017'!B29</f>
        <v>Business Use of Home</v>
      </c>
      <c r="G17" s="420" t="s">
        <v>110</v>
      </c>
      <c r="H17" s="49" t="str">
        <f>+'Self-Emp FHLMC 91 &lt;12-26-2017'!H29</f>
        <v>(+)</v>
      </c>
      <c r="I17" s="56">
        <f>+'Self-Emp FHLMC 91 &lt;12-26-2017'!I29</f>
        <v>0</v>
      </c>
      <c r="J17" s="57">
        <f>+I17</f>
        <v>0</v>
      </c>
      <c r="K17" s="49" t="str">
        <f>+'Self-Emp FHLMC 91 &lt;12-26-2017'!K29</f>
        <v>(+)</v>
      </c>
      <c r="L17" s="56">
        <f>+'Self-Emp FHLMC 91 &lt;12-26-2017'!L29</f>
        <v>0</v>
      </c>
      <c r="M17" s="57">
        <f>+L17</f>
        <v>0</v>
      </c>
    </row>
    <row r="18" spans="1:13" x14ac:dyDescent="0.2">
      <c r="A18" t="str">
        <f>+'Self-Emp FHLMC 91 &lt;12-26-2017'!A30</f>
        <v>4. Schedule D - Capital Gains and Losses</v>
      </c>
      <c r="G18" s="59" t="s">
        <v>174</v>
      </c>
      <c r="H18" s="49" t="str">
        <f>+'Self-Emp FHLMC 91 &lt;12-26-2017'!H30</f>
        <v>(+)</v>
      </c>
      <c r="I18" s="56">
        <f>+'Self-Emp FHLMC 91 &lt;12-26-2017'!I30</f>
        <v>0</v>
      </c>
      <c r="J18" s="60">
        <f t="shared" ref="J18:J19" si="2">IF(H18="(+)", I18, (I18*-1))</f>
        <v>0</v>
      </c>
      <c r="K18" s="49" t="str">
        <f>+'Self-Emp FHLMC 91 &lt;12-26-2017'!K30</f>
        <v>(+)</v>
      </c>
      <c r="L18" s="56">
        <f>+'Self-Emp FHLMC 91 &lt;12-26-2017'!L30</f>
        <v>0</v>
      </c>
      <c r="M18" s="60">
        <f t="shared" ref="M18:M19" si="3">IF(K18="(+)", L18, (L18*-1))</f>
        <v>0</v>
      </c>
    </row>
    <row r="19" spans="1:13" x14ac:dyDescent="0.2">
      <c r="B19" t="str">
        <f>+'Self-Emp FHLMC 91 &lt;12-26-2017'!B31</f>
        <v>Form 4797 Sales of Business Property</v>
      </c>
      <c r="G19" s="59" t="s">
        <v>174</v>
      </c>
      <c r="H19" s="49" t="str">
        <f>+'Self-Emp FHLMC 91 &lt;12-26-2017'!H31</f>
        <v>(+)</v>
      </c>
      <c r="I19" s="56">
        <f>+'Self-Emp FHLMC 91 &lt;12-26-2017'!I31</f>
        <v>0</v>
      </c>
      <c r="J19" s="60">
        <f t="shared" si="2"/>
        <v>0</v>
      </c>
      <c r="K19" s="49" t="str">
        <f>+'Self-Emp FHLMC 91 &lt;12-26-2017'!K31</f>
        <v>(+)</v>
      </c>
      <c r="L19" s="56">
        <f>+'Self-Emp FHLMC 91 &lt;12-26-2017'!L31</f>
        <v>0</v>
      </c>
      <c r="M19" s="60">
        <f t="shared" si="3"/>
        <v>0</v>
      </c>
    </row>
    <row r="20" spans="1:13" x14ac:dyDescent="0.2">
      <c r="A20" t="str">
        <f>+'Self-Emp FHLMC 91 &lt;12-26-2017'!A32</f>
        <v>5. Form 6252 Installment Sale Income</v>
      </c>
      <c r="I20" s="56"/>
      <c r="J20" s="56"/>
      <c r="L20" s="56"/>
      <c r="M20" s="56"/>
    </row>
    <row r="21" spans="1:13" x14ac:dyDescent="0.2">
      <c r="B21" t="str">
        <f>+'Self-Emp FHLMC 91 &lt;12-26-2017'!B33</f>
        <v>Principal Payments Received</v>
      </c>
      <c r="G21" s="420" t="s">
        <v>110</v>
      </c>
      <c r="H21" s="49" t="str">
        <f>+'Self-Emp FHLMC 91 &lt;12-26-2017'!H33</f>
        <v>(+)</v>
      </c>
      <c r="I21" s="56">
        <f>+'Self-Emp FHLMC 91 &lt;12-26-2017'!I33</f>
        <v>0</v>
      </c>
      <c r="J21" s="57">
        <f>+I21</f>
        <v>0</v>
      </c>
      <c r="K21" s="49" t="str">
        <f>+'Self-Emp FHLMC 91 &lt;12-26-2017'!K33</f>
        <v>(+)</v>
      </c>
      <c r="L21" s="56">
        <f>+'Self-Emp FHLMC 91 &lt;12-26-2017'!L33</f>
        <v>0</v>
      </c>
      <c r="M21" s="57">
        <f>+L21</f>
        <v>0</v>
      </c>
    </row>
    <row r="22" spans="1:13" x14ac:dyDescent="0.2">
      <c r="A22" t="str">
        <f>+'Self-Emp FHLMC 91 &lt;12-26-2017'!A34</f>
        <v>6. Schedule E-Supplemental Income or Loss</v>
      </c>
      <c r="I22" s="56"/>
      <c r="J22" s="56"/>
      <c r="L22" s="56"/>
      <c r="M22" s="56"/>
    </row>
    <row r="23" spans="1:13" x14ac:dyDescent="0.2">
      <c r="B23" t="str">
        <f>+'Self-Emp FHLMC 91 &lt;12-26-2017'!B35</f>
        <v>Gross Rents and Royalties</v>
      </c>
      <c r="G23" s="420" t="s">
        <v>110</v>
      </c>
      <c r="H23" s="49" t="str">
        <f>+'Self-Emp FHLMC 91 &lt;12-26-2017'!H35</f>
        <v>(+)</v>
      </c>
      <c r="I23" s="56">
        <f>+'Self-Emp FHLMC 91 &lt;12-26-2017'!I35</f>
        <v>0</v>
      </c>
      <c r="J23" s="57">
        <f>+I23</f>
        <v>0</v>
      </c>
      <c r="K23" s="49" t="str">
        <f>+'Self-Emp FHLMC 91 &lt;12-26-2017'!K35</f>
        <v>(+)</v>
      </c>
      <c r="L23" s="56">
        <f>+'Self-Emp FHLMC 91 &lt;12-26-2017'!L35</f>
        <v>0</v>
      </c>
      <c r="M23" s="57">
        <f>+L23</f>
        <v>0</v>
      </c>
    </row>
    <row r="24" spans="1:13" x14ac:dyDescent="0.2">
      <c r="B24" t="str">
        <f>+'Self-Emp FHLMC 91 &lt;12-26-2017'!B36</f>
        <v>Total Expenses Before Depreciation</v>
      </c>
      <c r="G24" s="420" t="s">
        <v>173</v>
      </c>
      <c r="H24" s="49" t="str">
        <f>+'Self-Emp FHLMC 91 &lt;12-26-2017'!H36</f>
        <v>(-)</v>
      </c>
      <c r="I24" s="56">
        <f>+'Self-Emp FHLMC 91 &lt;12-26-2017'!I36</f>
        <v>0</v>
      </c>
      <c r="J24" s="58">
        <f>+I24*-1</f>
        <v>0</v>
      </c>
      <c r="K24" s="49" t="str">
        <f>+'Self-Emp FHLMC 91 &lt;12-26-2017'!K36</f>
        <v>(-)</v>
      </c>
      <c r="L24" s="56">
        <f>+'Self-Emp FHLMC 91 &lt;12-26-2017'!L36</f>
        <v>0</v>
      </c>
      <c r="M24" s="58">
        <f>+L24*-1</f>
        <v>0</v>
      </c>
    </row>
    <row r="25" spans="1:13" x14ac:dyDescent="0.2">
      <c r="B25" t="str">
        <f>+'Self-Emp FHLMC 91 &lt;12-26-2017'!B37</f>
        <v>Amortization/Casualty Loss/Non Recurring Expenses</v>
      </c>
      <c r="G25" s="420" t="s">
        <v>110</v>
      </c>
      <c r="H25" s="49" t="str">
        <f>+'Self-Emp FHLMC 91 &lt;12-26-2017'!H37</f>
        <v>(+)</v>
      </c>
      <c r="I25" s="56">
        <f>+'Self-Emp FHLMC 91 &lt;12-26-2017'!I37</f>
        <v>0</v>
      </c>
      <c r="J25" s="57">
        <f>+I25</f>
        <v>0</v>
      </c>
      <c r="K25" s="49" t="str">
        <f>+'Self-Emp FHLMC 91 &lt;12-26-2017'!K37</f>
        <v>(+)</v>
      </c>
      <c r="L25" s="56">
        <f>+'Self-Emp FHLMC 91 &lt;12-26-2017'!L37</f>
        <v>0</v>
      </c>
      <c r="M25" s="57">
        <f>+L25</f>
        <v>0</v>
      </c>
    </row>
    <row r="26" spans="1:13" x14ac:dyDescent="0.2">
      <c r="B26" t="str">
        <f>+'Self-Emp FHLMC 91 &lt;12-26-2017'!B38</f>
        <v xml:space="preserve">If Using the Rental Properties Full PITI Payment in Qualifying </v>
      </c>
      <c r="I26" s="56"/>
      <c r="J26" s="56"/>
      <c r="L26" s="56"/>
      <c r="M26" s="56"/>
    </row>
    <row r="27" spans="1:13" x14ac:dyDescent="0.2">
      <c r="B27" t="str">
        <f>+'Self-Emp FHLMC 91 &lt;12-26-2017'!B39</f>
        <v>Ratios- Add Back Insurance, Mortgage Interest and Taxes</v>
      </c>
      <c r="G27" s="420" t="s">
        <v>110</v>
      </c>
      <c r="H27" s="49" t="str">
        <f>+'Self-Emp FHLMC 91 &lt;12-26-2017'!H39</f>
        <v>(+)</v>
      </c>
      <c r="I27" s="56">
        <f>+'Self-Emp FHLMC 91 &lt;12-26-2017'!I39</f>
        <v>0</v>
      </c>
      <c r="J27" s="57">
        <f>+I27</f>
        <v>0</v>
      </c>
      <c r="K27" s="49" t="str">
        <f>+'Self-Emp FHLMC 91 &lt;12-26-2017'!K39</f>
        <v>(+)</v>
      </c>
      <c r="L27" s="56">
        <f>+'Self-Emp FHLMC 91 &lt;12-26-2017'!L39</f>
        <v>0</v>
      </c>
      <c r="M27" s="57">
        <f>+L27</f>
        <v>0</v>
      </c>
    </row>
    <row r="28" spans="1:13" x14ac:dyDescent="0.2">
      <c r="A28" t="str">
        <f>+'Self-Emp FHLMC 91 &lt;12-26-2017'!A40</f>
        <v>7. Schedule F - Profit or Loss from Farming</v>
      </c>
      <c r="G28" s="59"/>
      <c r="I28" s="56"/>
      <c r="J28" s="56"/>
      <c r="L28" s="56"/>
      <c r="M28" s="56"/>
    </row>
    <row r="29" spans="1:13" x14ac:dyDescent="0.2">
      <c r="B29" t="str">
        <f>+'Self-Emp FHLMC 91 &lt;12-26-2017'!B41</f>
        <v>Net Farm Profit or Loss</v>
      </c>
      <c r="G29" s="59" t="s">
        <v>174</v>
      </c>
      <c r="H29" s="49" t="str">
        <f>+'Self-Emp FHLMC 91 &lt;12-26-2017'!H41</f>
        <v>(+)</v>
      </c>
      <c r="I29" s="56">
        <f>+'Self-Emp FHLMC 91 &lt;12-26-2017'!I41</f>
        <v>0</v>
      </c>
      <c r="J29" s="60">
        <f>IF(H29="(+)", I29, (I29*-1))</f>
        <v>0</v>
      </c>
      <c r="K29" s="49" t="str">
        <f>+'Self-Emp FHLMC 91 &lt;12-26-2017'!K41</f>
        <v>(+)</v>
      </c>
      <c r="L29" s="56">
        <f>+'Self-Emp FHLMC 91 &lt;12-26-2017'!L41</f>
        <v>0</v>
      </c>
      <c r="M29" s="60">
        <f>IF(K29="(+)", L29, (L29*-1))</f>
        <v>0</v>
      </c>
    </row>
    <row r="30" spans="1:13" x14ac:dyDescent="0.2">
      <c r="B30" t="str">
        <f>+'Self-Emp FHLMC 91 &lt;12-26-2017'!B42</f>
        <v>Non-Taxable Portion of Recurring Cooperative &amp; CCC Payments-</v>
      </c>
      <c r="G30" s="420" t="s">
        <v>110</v>
      </c>
      <c r="H30" s="49" t="str">
        <f>+'Self-Emp FHLMC 91 &lt;12-26-2017'!H42</f>
        <v>(+)</v>
      </c>
      <c r="I30" s="56">
        <f>+'Self-Emp FHLMC 91 &lt;12-26-2017'!I42</f>
        <v>0</v>
      </c>
      <c r="J30" s="57">
        <f>+I30</f>
        <v>0</v>
      </c>
      <c r="K30" s="49" t="str">
        <f>+'Self-Emp FHLMC 91 &lt;12-26-2017'!K42</f>
        <v>(+)</v>
      </c>
      <c r="L30" s="56">
        <f>+'Self-Emp FHLMC 91 &lt;12-26-2017'!L42</f>
        <v>0</v>
      </c>
      <c r="M30" s="57">
        <f>+L30</f>
        <v>0</v>
      </c>
    </row>
    <row r="31" spans="1:13" x14ac:dyDescent="0.2">
      <c r="B31" t="str">
        <f>+'Self-Emp FHLMC 91 &lt;12-26-2017'!B43</f>
        <v>Non-recurring Other Income or Loss</v>
      </c>
      <c r="G31" s="59" t="s">
        <v>174</v>
      </c>
      <c r="H31" s="49" t="str">
        <f>+'Self-Emp FHLMC 91 &lt;12-26-2017'!H43</f>
        <v>(+)</v>
      </c>
      <c r="I31" s="56">
        <f>+'Self-Emp FHLMC 91 &lt;12-26-2017'!I43</f>
        <v>0</v>
      </c>
      <c r="J31" s="60">
        <f>IF(H31="(+)", I31, (I31*-1))</f>
        <v>0</v>
      </c>
      <c r="K31" s="49" t="str">
        <f>+'Self-Emp FHLMC 91 &lt;12-26-2017'!K43</f>
        <v>(+)</v>
      </c>
      <c r="L31" s="56">
        <f>+'Self-Emp FHLMC 91 &lt;12-26-2017'!L43</f>
        <v>0</v>
      </c>
      <c r="M31" s="60">
        <f>IF(K31="(+)", L31, (L31*-1))</f>
        <v>0</v>
      </c>
    </row>
    <row r="32" spans="1:13" x14ac:dyDescent="0.2">
      <c r="B32" t="str">
        <f>+'Self-Emp FHLMC 91 &lt;12-26-2017'!B44</f>
        <v>Depreciation</v>
      </c>
      <c r="G32" s="420" t="s">
        <v>110</v>
      </c>
      <c r="H32" s="49" t="str">
        <f>+'Self-Emp FHLMC 91 &lt;12-26-2017'!H44</f>
        <v>(+)</v>
      </c>
      <c r="I32" s="56">
        <f>+'Self-Emp FHLMC 91 &lt;12-26-2017'!I44</f>
        <v>0</v>
      </c>
      <c r="J32" s="57">
        <f>+I32</f>
        <v>0</v>
      </c>
      <c r="K32" s="49" t="str">
        <f>+'Self-Emp FHLMC 91 &lt;12-26-2017'!K44</f>
        <v>(+)</v>
      </c>
      <c r="L32" s="56">
        <f>+'Self-Emp FHLMC 91 &lt;12-26-2017'!L44</f>
        <v>0</v>
      </c>
      <c r="M32" s="57">
        <f>+L32</f>
        <v>0</v>
      </c>
    </row>
    <row r="33" spans="1:13" x14ac:dyDescent="0.2">
      <c r="B33" t="str">
        <f>+'Self-Emp FHLMC 91 &lt;12-26-2017'!B45</f>
        <v>Amortization/Casualty Loss/Depletion</v>
      </c>
      <c r="G33" s="420" t="s">
        <v>110</v>
      </c>
      <c r="H33" s="49" t="str">
        <f>+'Self-Emp FHLMC 91 &lt;12-26-2017'!H45</f>
        <v>(+)</v>
      </c>
      <c r="I33" s="56">
        <f>+'Self-Emp FHLMC 91 &lt;12-26-2017'!I45</f>
        <v>0</v>
      </c>
      <c r="J33" s="57">
        <f>+I33</f>
        <v>0</v>
      </c>
      <c r="K33" s="49" t="str">
        <f>+'Self-Emp FHLMC 91 &lt;12-26-2017'!K45</f>
        <v>(+)</v>
      </c>
      <c r="L33" s="56">
        <f>+'Self-Emp FHLMC 91 &lt;12-26-2017'!L45</f>
        <v>0</v>
      </c>
      <c r="M33" s="57">
        <f>+L33</f>
        <v>0</v>
      </c>
    </row>
    <row r="34" spans="1:13" x14ac:dyDescent="0.2">
      <c r="B34" t="str">
        <f>+'Self-Emp FHLMC 91 &lt;12-26-2017'!B46</f>
        <v>Business Use of Home</v>
      </c>
      <c r="G34" s="420" t="s">
        <v>110</v>
      </c>
      <c r="H34" s="49" t="str">
        <f>+'Self-Emp FHLMC 91 &lt;12-26-2017'!H46</f>
        <v>(+)</v>
      </c>
      <c r="I34" s="56">
        <f>+'Self-Emp FHLMC 91 &lt;12-26-2017'!I46</f>
        <v>0</v>
      </c>
      <c r="J34" s="57">
        <f>+I34</f>
        <v>0</v>
      </c>
      <c r="K34" s="49" t="str">
        <f>+'Self-Emp FHLMC 91 &lt;12-26-2017'!K46</f>
        <v>(+)</v>
      </c>
      <c r="L34" s="56">
        <f>+'Self-Emp FHLMC 91 &lt;12-26-2017'!L46</f>
        <v>0</v>
      </c>
      <c r="M34" s="57">
        <f>+L34</f>
        <v>0</v>
      </c>
    </row>
    <row r="35" spans="1:13" x14ac:dyDescent="0.2">
      <c r="A35" t="str">
        <f>+'Self-Emp FHLMC 91 &lt;12-26-2017'!A47</f>
        <v>8. Partnership K-1 (Form 1065)</v>
      </c>
      <c r="I35" s="56"/>
      <c r="J35" s="56"/>
      <c r="L35" s="56"/>
      <c r="M35" s="56"/>
    </row>
    <row r="36" spans="1:13" x14ac:dyDescent="0.2">
      <c r="B36" t="str">
        <f>+'Self-Emp FHLMC 91 &lt;12-26-2017'!B48</f>
        <v>Ordinary Income or Loss</v>
      </c>
      <c r="G36" s="59" t="s">
        <v>174</v>
      </c>
      <c r="H36" s="49" t="str">
        <f>+'Self-Emp FHLMC 91 &lt;12-26-2017'!H48</f>
        <v>(+)</v>
      </c>
      <c r="I36" s="56">
        <f>+'Self-Emp FHLMC 91 &lt;12-26-2017'!I48</f>
        <v>0</v>
      </c>
      <c r="J36" s="60">
        <f t="shared" ref="J36:J37" si="4">IF(H36="(+)", I36, (I36*-1))</f>
        <v>0</v>
      </c>
      <c r="K36" s="49" t="str">
        <f>+'Self-Emp FHLMC 91 &lt;12-26-2017'!K48</f>
        <v>(+)</v>
      </c>
      <c r="L36" s="56">
        <f>+'Self-Emp FHLMC 91 &lt;12-26-2017'!L48</f>
        <v>0</v>
      </c>
      <c r="M36" s="60">
        <f t="shared" ref="M36:M37" si="5">IF(K36="(+)", L36, (L36*-1))</f>
        <v>0</v>
      </c>
    </row>
    <row r="37" spans="1:13" x14ac:dyDescent="0.2">
      <c r="B37" t="str">
        <f>+'Self-Emp FHLMC 91 &lt;12-26-2017'!B49</f>
        <v>Net Rental Real Estate Income or Loss</v>
      </c>
      <c r="G37" s="59" t="s">
        <v>174</v>
      </c>
      <c r="H37" s="49" t="str">
        <f>+'Self-Emp FHLMC 91 &lt;12-26-2017'!H49</f>
        <v>(+)</v>
      </c>
      <c r="I37" s="56">
        <f>+'Self-Emp FHLMC 91 &lt;12-26-2017'!I49</f>
        <v>0</v>
      </c>
      <c r="J37" s="60">
        <f t="shared" si="4"/>
        <v>0</v>
      </c>
      <c r="K37" s="49" t="str">
        <f>+'Self-Emp FHLMC 91 &lt;12-26-2017'!K49</f>
        <v>(+)</v>
      </c>
      <c r="L37" s="56">
        <f>+'Self-Emp FHLMC 91 &lt;12-26-2017'!L49</f>
        <v>0</v>
      </c>
      <c r="M37" s="60">
        <f t="shared" si="5"/>
        <v>0</v>
      </c>
    </row>
    <row r="38" spans="1:13" x14ac:dyDescent="0.2">
      <c r="B38" t="str">
        <f>+'Self-Emp FHLMC 91 &lt;12-26-2017'!B50</f>
        <v>Guaranteed Payments to Partner</v>
      </c>
      <c r="G38" s="420" t="s">
        <v>110</v>
      </c>
      <c r="H38" s="49" t="str">
        <f>+'Self-Emp FHLMC 91 &lt;12-26-2017'!H50</f>
        <v>(+)</v>
      </c>
      <c r="I38" s="56">
        <f>+'Self-Emp FHLMC 91 &lt;12-26-2017'!I50</f>
        <v>0</v>
      </c>
      <c r="J38" s="57">
        <f>+I38</f>
        <v>0</v>
      </c>
      <c r="K38" s="49" t="str">
        <f>+'Self-Emp FHLMC 91 &lt;12-26-2017'!K50</f>
        <v>(+)</v>
      </c>
      <c r="L38" s="56">
        <f>+'Self-Emp FHLMC 91 &lt;12-26-2017'!L50</f>
        <v>0</v>
      </c>
      <c r="M38" s="57">
        <f>+L38</f>
        <v>0</v>
      </c>
    </row>
    <row r="39" spans="1:13" x14ac:dyDescent="0.2">
      <c r="A39" t="str">
        <f>+'Self-Emp FHLMC 91 &lt;12-26-2017'!A51</f>
        <v>9. S Corporation K-1 (Form 1120s)</v>
      </c>
      <c r="I39" s="56"/>
      <c r="J39" s="56"/>
      <c r="L39" s="56"/>
      <c r="M39" s="56"/>
    </row>
    <row r="40" spans="1:13" x14ac:dyDescent="0.2">
      <c r="B40" t="str">
        <f>+'Self-Emp FHLMC 91 &lt;12-26-2017'!B52</f>
        <v>Ordinary Income or Loss</v>
      </c>
      <c r="G40" s="59" t="s">
        <v>174</v>
      </c>
      <c r="H40" s="49" t="str">
        <f>+'Self-Emp FHLMC 91 &lt;12-26-2017'!H52</f>
        <v>(+)</v>
      </c>
      <c r="I40" s="56">
        <f>+'Self-Emp FHLMC 91 &lt;12-26-2017'!I52</f>
        <v>0</v>
      </c>
      <c r="J40" s="60">
        <f t="shared" ref="J40:J41" si="6">IF(H40="(+)", I40, (I40*-1))</f>
        <v>0</v>
      </c>
      <c r="K40" s="49" t="str">
        <f>+'Self-Emp FHLMC 91 &lt;12-26-2017'!K52</f>
        <v>(+)</v>
      </c>
      <c r="L40" s="56">
        <f>+'Self-Emp FHLMC 91 &lt;12-26-2017'!L52</f>
        <v>0</v>
      </c>
      <c r="M40" s="60">
        <f t="shared" ref="M40:M41" si="7">IF(K40="(+)", L40, (L40*-1))</f>
        <v>0</v>
      </c>
    </row>
    <row r="41" spans="1:13" x14ac:dyDescent="0.2">
      <c r="B41" t="str">
        <f>+'Self-Emp FHLMC 91 &lt;12-26-2017'!B53</f>
        <v>Net Rental Real Estate Income or Loss</v>
      </c>
      <c r="G41" s="59" t="s">
        <v>174</v>
      </c>
      <c r="H41" s="49" t="str">
        <f>+'Self-Emp FHLMC 91 &lt;12-26-2017'!H53</f>
        <v>(+)</v>
      </c>
      <c r="I41" s="56">
        <f>+'Self-Emp FHLMC 91 &lt;12-26-2017'!I53</f>
        <v>0</v>
      </c>
      <c r="J41" s="60">
        <f t="shared" si="6"/>
        <v>0</v>
      </c>
      <c r="K41" s="49" t="str">
        <f>+'Self-Emp FHLMC 91 &lt;12-26-2017'!K53</f>
        <v>(+)</v>
      </c>
      <c r="L41" s="56">
        <f>+'Self-Emp FHLMC 91 &lt;12-26-2017'!L53</f>
        <v>0</v>
      </c>
      <c r="M41" s="60">
        <f t="shared" si="7"/>
        <v>0</v>
      </c>
    </row>
    <row r="42" spans="1:13" x14ac:dyDescent="0.2">
      <c r="G42" s="59"/>
      <c r="I42" s="56"/>
      <c r="J42" s="56"/>
      <c r="L42" s="56"/>
      <c r="M42" s="56"/>
    </row>
    <row r="43" spans="1:13" x14ac:dyDescent="0.2">
      <c r="A43" t="str">
        <f>+'Self-Emp FHLMC 91 &lt;12-26-2017'!A55</f>
        <v>Subtotal of Qualifying Income</v>
      </c>
      <c r="I43" s="56"/>
      <c r="J43" s="422">
        <f>SUM(J6:J41)</f>
        <v>0</v>
      </c>
      <c r="K43" s="56"/>
      <c r="L43" s="56"/>
      <c r="M43" s="422">
        <f>SUM(M6:M41)</f>
        <v>0</v>
      </c>
    </row>
    <row r="44" spans="1:13" x14ac:dyDescent="0.2">
      <c r="I44" s="56"/>
      <c r="J44" s="56"/>
      <c r="L44" s="56"/>
      <c r="M44" s="56"/>
    </row>
    <row r="45" spans="1:13" x14ac:dyDescent="0.2">
      <c r="I45" s="56"/>
      <c r="J45" s="56"/>
      <c r="L45" s="56"/>
      <c r="M45" s="56"/>
    </row>
    <row r="46" spans="1:13" x14ac:dyDescent="0.2">
      <c r="A46" t="str">
        <f>+'Self-Emp FHLMC 91 &lt;12-26-2017'!A58</f>
        <v>10. Partnership Income from Form 1065</v>
      </c>
      <c r="G46" s="420"/>
      <c r="H46" s="420"/>
      <c r="I46" s="420"/>
      <c r="J46" s="420"/>
      <c r="K46" s="420"/>
      <c r="L46" s="420"/>
      <c r="M46" s="420"/>
    </row>
    <row r="47" spans="1:13" x14ac:dyDescent="0.2">
      <c r="B47" t="str">
        <f>+'Self-Emp FHLMC 91 &lt;12-26-2017'!B59</f>
        <v>Depreciation</v>
      </c>
      <c r="G47" s="420" t="s">
        <v>110</v>
      </c>
      <c r="H47" s="49" t="str">
        <f>+'Self-Emp FHLMC 91 &lt;12-26-2017'!H59</f>
        <v>(+)</v>
      </c>
      <c r="I47" s="56">
        <f>+'Self-Emp FHLMC 91 &lt;12-26-2017'!I59</f>
        <v>0</v>
      </c>
      <c r="J47" s="57">
        <f>+I47</f>
        <v>0</v>
      </c>
      <c r="K47" s="49" t="str">
        <f>+'Self-Emp FHLMC 91 &lt;12-26-2017'!K59</f>
        <v>(+)</v>
      </c>
      <c r="L47" s="56">
        <f>+'Self-Emp FHLMC 91 &lt;12-26-2017'!L59</f>
        <v>0</v>
      </c>
      <c r="M47" s="57">
        <f>+L47</f>
        <v>0</v>
      </c>
    </row>
    <row r="48" spans="1:13" x14ac:dyDescent="0.2">
      <c r="B48" t="str">
        <f>+'Self-Emp FHLMC 91 &lt;12-26-2017'!B60</f>
        <v>Depletion</v>
      </c>
      <c r="G48" s="420" t="s">
        <v>110</v>
      </c>
      <c r="H48" s="49" t="str">
        <f>+'Self-Emp FHLMC 91 &lt;12-26-2017'!H60</f>
        <v>(+)</v>
      </c>
      <c r="I48" s="56">
        <f>+'Self-Emp FHLMC 91 &lt;12-26-2017'!I60</f>
        <v>0</v>
      </c>
      <c r="J48" s="57">
        <f>+I48</f>
        <v>0</v>
      </c>
      <c r="K48" s="49" t="str">
        <f>+'Self-Emp FHLMC 91 &lt;12-26-2017'!K60</f>
        <v>(+)</v>
      </c>
      <c r="L48" s="56">
        <f>+'Self-Emp FHLMC 91 &lt;12-26-2017'!L60</f>
        <v>0</v>
      </c>
      <c r="M48" s="57">
        <f>+L48</f>
        <v>0</v>
      </c>
    </row>
    <row r="49" spans="1:14" x14ac:dyDescent="0.2">
      <c r="B49" t="str">
        <f>+'Self-Emp FHLMC 91 &lt;12-26-2017'!B61</f>
        <v>Amortization or Casualty loss</v>
      </c>
      <c r="G49" s="420" t="s">
        <v>110</v>
      </c>
      <c r="H49" s="49" t="str">
        <f>+'Self-Emp FHLMC 91 &lt;12-26-2017'!H61</f>
        <v>(+)</v>
      </c>
      <c r="I49" s="56">
        <f>+'Self-Emp FHLMC 91 &lt;12-26-2017'!I61</f>
        <v>0</v>
      </c>
      <c r="J49" s="57">
        <f>+I49</f>
        <v>0</v>
      </c>
      <c r="K49" s="49" t="str">
        <f>+'Self-Emp FHLMC 91 &lt;12-26-2017'!K61</f>
        <v>(+)</v>
      </c>
      <c r="L49" s="56">
        <f>+'Self-Emp FHLMC 91 &lt;12-26-2017'!L61</f>
        <v>0</v>
      </c>
      <c r="M49" s="57">
        <f>+L49</f>
        <v>0</v>
      </c>
    </row>
    <row r="50" spans="1:14" x14ac:dyDescent="0.2">
      <c r="B50" t="str">
        <f>+'Self-Emp FHLMC 91 &lt;12-26-2017'!B62</f>
        <v>Mortgage, Notes, Bonds Payable in Less than One Year</v>
      </c>
      <c r="G50" s="420" t="s">
        <v>173</v>
      </c>
      <c r="H50" s="49" t="str">
        <f>+'Self-Emp FHLMC 91 &lt;12-26-2017'!H62</f>
        <v>(-)</v>
      </c>
      <c r="I50" s="56">
        <f>+'Self-Emp FHLMC 91 &lt;12-26-2017'!I62</f>
        <v>0</v>
      </c>
      <c r="J50" s="58">
        <f>+I50*-1</f>
        <v>0</v>
      </c>
      <c r="K50" s="49" t="str">
        <f>+'Self-Emp FHLMC 91 &lt;12-26-2017'!K62</f>
        <v>(-)</v>
      </c>
      <c r="L50" s="56">
        <f>+'Self-Emp FHLMC 91 &lt;12-26-2017'!L62</f>
        <v>0</v>
      </c>
      <c r="M50" s="58">
        <f>+L50*-1</f>
        <v>0</v>
      </c>
    </row>
    <row r="51" spans="1:14" x14ac:dyDescent="0.2">
      <c r="B51" t="str">
        <f>+'Self-Emp FHLMC 91 &lt;12-26-2017'!B63</f>
        <v>Other Nonrecurring Income or Loss</v>
      </c>
      <c r="G51" s="59" t="s">
        <v>174</v>
      </c>
      <c r="H51" s="49" t="str">
        <f>+'Self-Emp FHLMC 91 &lt;12-26-2017'!H63</f>
        <v>(+)</v>
      </c>
      <c r="I51" s="56">
        <f>+'Self-Emp FHLMC 91 &lt;12-26-2017'!I63</f>
        <v>0</v>
      </c>
      <c r="J51" s="60">
        <f t="shared" ref="J51" si="8">IF(H51="(+)", I51, (I51*-1))</f>
        <v>0</v>
      </c>
      <c r="K51" s="49" t="str">
        <f>+'Self-Emp FHLMC 91 &lt;12-26-2017'!K63</f>
        <v>(+)</v>
      </c>
      <c r="L51" s="56">
        <f>+'Self-Emp FHLMC 91 &lt;12-26-2017'!L63</f>
        <v>0</v>
      </c>
      <c r="M51" s="60">
        <f t="shared" ref="M51" si="9">IF(K51="(+)", L51, (L51*-1))</f>
        <v>0</v>
      </c>
    </row>
    <row r="52" spans="1:14" x14ac:dyDescent="0.2">
      <c r="B52" t="str">
        <f>+'Self-Emp FHLMC 91 &lt;12-26-2017'!B64</f>
        <v>Meals and Entertainment Exclusion</v>
      </c>
      <c r="G52" s="420" t="s">
        <v>173</v>
      </c>
      <c r="H52" s="49" t="str">
        <f>+'Self-Emp FHLMC 91 &lt;12-26-2017'!H64</f>
        <v>(-)</v>
      </c>
      <c r="I52" s="56">
        <f>+'Self-Emp FHLMC 91 &lt;12-26-2017'!I64</f>
        <v>0</v>
      </c>
      <c r="J52" s="58">
        <f>+I52*-1</f>
        <v>0</v>
      </c>
      <c r="K52" s="49" t="str">
        <f>+'Self-Emp FHLMC 91 &lt;12-26-2017'!K64</f>
        <v>(-)</v>
      </c>
      <c r="L52" s="56">
        <f>+'Self-Emp FHLMC 91 &lt;12-26-2017'!L64</f>
        <v>0</v>
      </c>
      <c r="M52" s="58">
        <f>+L52*-1</f>
        <v>0</v>
      </c>
    </row>
    <row r="53" spans="1:14" x14ac:dyDescent="0.2">
      <c r="B53" t="str">
        <f>+'Self-Emp FHLMC 91 &lt;12-26-2017'!B65</f>
        <v>Multiply Total by Percentage of Ownership (on K-1)</v>
      </c>
      <c r="H53" s="49" t="str">
        <f>+'Self-Emp FHLMC 91 &lt;12-26-2017'!H65</f>
        <v>(x)</v>
      </c>
      <c r="I53" s="354">
        <f>+'Self-Emp FHLMC 91 &lt;12-26-2017'!I65</f>
        <v>0</v>
      </c>
      <c r="J53" s="431">
        <f>+I53</f>
        <v>0</v>
      </c>
      <c r="K53" s="49" t="str">
        <f>+'Self-Emp FHLMC 91 &lt;12-26-2017'!K65</f>
        <v>(x)</v>
      </c>
      <c r="L53" s="354">
        <f>+'Self-Emp FHLMC 91 &lt;12-26-2017'!L65</f>
        <v>0</v>
      </c>
      <c r="M53" s="431">
        <f>+L53</f>
        <v>0</v>
      </c>
    </row>
    <row r="54" spans="1:14" x14ac:dyDescent="0.2">
      <c r="B54" t="str">
        <f>+'Self-Emp FHLMC 91 &lt;12-26-2017'!B66</f>
        <v>Partnership Total</v>
      </c>
      <c r="I54" s="56"/>
      <c r="J54" s="422">
        <f>SUM(J47:J52)*J53</f>
        <v>0</v>
      </c>
      <c r="L54" s="56"/>
      <c r="M54" s="422">
        <f>SUM(M47:M52)*M53</f>
        <v>0</v>
      </c>
    </row>
    <row r="55" spans="1:14" x14ac:dyDescent="0.2">
      <c r="A55" t="str">
        <f>+'Self-Emp FHLMC 91 &lt;12-26-2017'!A67</f>
        <v>11. S-Corporation Income from Form 1120s</v>
      </c>
      <c r="I55" s="56"/>
      <c r="J55" s="56"/>
      <c r="L55" s="56"/>
      <c r="M55" s="56"/>
    </row>
    <row r="56" spans="1:14" x14ac:dyDescent="0.2">
      <c r="B56" t="str">
        <f>+'Self-Emp FHLMC 91 &lt;12-26-2017'!B68</f>
        <v>Depreciation</v>
      </c>
      <c r="G56" s="420" t="s">
        <v>110</v>
      </c>
      <c r="H56" s="49" t="str">
        <f>+'Self-Emp FHLMC 91 &lt;12-26-2017'!H68</f>
        <v>(+)</v>
      </c>
      <c r="I56" s="56">
        <f>+'Self-Emp FHLMC 91 &lt;12-26-2017'!I68</f>
        <v>0</v>
      </c>
      <c r="J56" s="57">
        <f>+I56</f>
        <v>0</v>
      </c>
      <c r="K56" s="49" t="str">
        <f>+'Self-Emp FHLMC 91 &lt;12-26-2017'!K68</f>
        <v>(+)</v>
      </c>
      <c r="L56" s="56">
        <f>+'Self-Emp FHLMC 91 &lt;12-26-2017'!L68</f>
        <v>0</v>
      </c>
      <c r="M56" s="57">
        <f>+L56</f>
        <v>0</v>
      </c>
    </row>
    <row r="57" spans="1:14" x14ac:dyDescent="0.2">
      <c r="B57" t="str">
        <f>+'Self-Emp FHLMC 91 &lt;12-26-2017'!B69</f>
        <v>Depletion</v>
      </c>
      <c r="G57" s="420" t="s">
        <v>110</v>
      </c>
      <c r="H57" s="49" t="str">
        <f>+'Self-Emp FHLMC 91 &lt;12-26-2017'!H69</f>
        <v>(+)</v>
      </c>
      <c r="I57" s="56">
        <f>+'Self-Emp FHLMC 91 &lt;12-26-2017'!I69</f>
        <v>0</v>
      </c>
      <c r="J57" s="57">
        <f>+I57</f>
        <v>0</v>
      </c>
      <c r="K57" s="49" t="str">
        <f>+'Self-Emp FHLMC 91 &lt;12-26-2017'!K69</f>
        <v>(+)</v>
      </c>
      <c r="L57" s="56">
        <f>+'Self-Emp FHLMC 91 &lt;12-26-2017'!L69</f>
        <v>0</v>
      </c>
      <c r="M57" s="57">
        <f>+L57</f>
        <v>0</v>
      </c>
    </row>
    <row r="58" spans="1:14" x14ac:dyDescent="0.2">
      <c r="B58" t="str">
        <f>+'Self-Emp FHLMC 91 &lt;12-26-2017'!B70</f>
        <v>Amortization or Casualty Loss</v>
      </c>
      <c r="G58" s="420" t="s">
        <v>110</v>
      </c>
      <c r="H58" s="49" t="str">
        <f>+'Self-Emp FHLMC 91 &lt;12-26-2017'!H70</f>
        <v>(+)</v>
      </c>
      <c r="I58" s="56">
        <f>+'Self-Emp FHLMC 91 &lt;12-26-2017'!I70</f>
        <v>0</v>
      </c>
      <c r="J58" s="57">
        <f>+I58</f>
        <v>0</v>
      </c>
      <c r="K58" s="49" t="str">
        <f>+'Self-Emp FHLMC 91 &lt;12-26-2017'!K70</f>
        <v>(+)</v>
      </c>
      <c r="L58" s="56">
        <f>+'Self-Emp FHLMC 91 &lt;12-26-2017'!L70</f>
        <v>0</v>
      </c>
      <c r="M58" s="57">
        <f>+L58</f>
        <v>0</v>
      </c>
    </row>
    <row r="59" spans="1:14" x14ac:dyDescent="0.2">
      <c r="B59" t="str">
        <f>+'Self-Emp FHLMC 91 &lt;12-26-2017'!B71</f>
        <v>Mortgage, Notes, Bonds Payable in Less than One Year</v>
      </c>
      <c r="G59" s="420" t="s">
        <v>173</v>
      </c>
      <c r="H59" s="49" t="str">
        <f>+'Self-Emp FHLMC 91 &lt;12-26-2017'!H71</f>
        <v>(-)</v>
      </c>
      <c r="I59" s="56">
        <f>+'Self-Emp FHLMC 91 &lt;12-26-2017'!I71</f>
        <v>0</v>
      </c>
      <c r="J59" s="58">
        <f>+I59*-1</f>
        <v>0</v>
      </c>
      <c r="K59" s="49" t="str">
        <f>+'Self-Emp FHLMC 91 &lt;12-26-2017'!K71</f>
        <v>(-)</v>
      </c>
      <c r="L59" s="56">
        <f>+'Self-Emp FHLMC 91 &lt;12-26-2017'!L71</f>
        <v>0</v>
      </c>
      <c r="M59" s="58">
        <f>+L59*-1</f>
        <v>0</v>
      </c>
    </row>
    <row r="60" spans="1:14" x14ac:dyDescent="0.2">
      <c r="B60" t="str">
        <f>+'Self-Emp FHLMC 91 &lt;12-26-2017'!B72</f>
        <v>Other Nonrecurring Income or Loss</v>
      </c>
      <c r="G60" s="59" t="s">
        <v>174</v>
      </c>
      <c r="H60" s="49" t="str">
        <f>+'Self-Emp FHLMC 91 &lt;12-26-2017'!H72</f>
        <v>(+)</v>
      </c>
      <c r="I60" s="56">
        <f>+'Self-Emp FHLMC 91 &lt;12-26-2017'!I72</f>
        <v>0</v>
      </c>
      <c r="J60" s="60">
        <f t="shared" ref="J60" si="10">IF(H60="(+)", I60, (I60*-1))</f>
        <v>0</v>
      </c>
      <c r="K60" s="49" t="str">
        <f>+'Self-Emp FHLMC 91 &lt;12-26-2017'!K72</f>
        <v>(+)</v>
      </c>
      <c r="L60" s="56">
        <f>+'Self-Emp FHLMC 91 &lt;12-26-2017'!L72</f>
        <v>0</v>
      </c>
      <c r="M60" s="60">
        <f t="shared" ref="M60" si="11">IF(K60="(+)", L60, (L60*-1))</f>
        <v>0</v>
      </c>
    </row>
    <row r="61" spans="1:14" x14ac:dyDescent="0.2">
      <c r="B61" t="str">
        <f>+'Self-Emp FHLMC 91 &lt;12-26-2017'!B73</f>
        <v>Meals and Entertainment Exclusion</v>
      </c>
      <c r="G61" s="420" t="s">
        <v>173</v>
      </c>
      <c r="H61" s="49" t="str">
        <f>+'Self-Emp FHLMC 91 &lt;12-26-2017'!H73</f>
        <v>(-)</v>
      </c>
      <c r="I61" s="56">
        <f>+'Self-Emp FHLMC 91 &lt;12-26-2017'!I73</f>
        <v>0</v>
      </c>
      <c r="J61" s="58">
        <f>+I61*-1</f>
        <v>0</v>
      </c>
      <c r="K61" s="49" t="str">
        <f>+'Self-Emp FHLMC 91 &lt;12-26-2017'!K73</f>
        <v>(-)</v>
      </c>
      <c r="L61" s="56">
        <f>+'Self-Emp FHLMC 91 &lt;12-26-2017'!L73</f>
        <v>0</v>
      </c>
      <c r="M61" s="58">
        <f>+L61*-1</f>
        <v>0</v>
      </c>
    </row>
    <row r="62" spans="1:14" x14ac:dyDescent="0.2">
      <c r="B62" t="str">
        <f>+'Self-Emp FHLMC 91 &lt;12-26-2017'!B74</f>
        <v>Multiply Total by Percentage of Ownership (on K-1)</v>
      </c>
      <c r="H62" s="49" t="str">
        <f>+'Self-Emp FHLMC 91 &lt;12-26-2017'!H74</f>
        <v>(x)</v>
      </c>
      <c r="I62" s="354">
        <f>+'Self-Emp FHLMC 91 &lt;12-26-2017'!I74</f>
        <v>0</v>
      </c>
      <c r="J62" s="431">
        <f>+I62</f>
        <v>0</v>
      </c>
      <c r="K62" s="49" t="str">
        <f>+'Self-Emp FHLMC 91 &lt;12-26-2017'!K74</f>
        <v>(x)</v>
      </c>
      <c r="L62" s="354">
        <f>+'Self-Emp FHLMC 91 &lt;12-26-2017'!L74</f>
        <v>0</v>
      </c>
      <c r="M62" s="431">
        <f>+L62</f>
        <v>0</v>
      </c>
    </row>
    <row r="63" spans="1:14" x14ac:dyDescent="0.2">
      <c r="B63" t="str">
        <f>+'Self-Emp FHLMC 91 &lt;12-26-2017'!B75</f>
        <v>S-Corporation Total</v>
      </c>
      <c r="I63" s="56"/>
      <c r="J63" s="422">
        <f>SUM(J56:J61)*J62</f>
        <v>0</v>
      </c>
      <c r="L63" s="56"/>
      <c r="M63" s="422">
        <f>SUM(M56:M61)*M62</f>
        <v>0</v>
      </c>
    </row>
    <row r="64" spans="1:14" x14ac:dyDescent="0.2">
      <c r="A64" t="str">
        <f>+'Self-Emp FHLMC 91 &lt;12-26-2017'!A76</f>
        <v>12. Corp Income from Form 1120</v>
      </c>
      <c r="G64" s="59"/>
      <c r="H64" s="59"/>
      <c r="I64" s="59"/>
      <c r="J64" s="59"/>
      <c r="K64" s="59"/>
      <c r="L64" s="59"/>
      <c r="M64" s="59"/>
      <c r="N64" s="59"/>
    </row>
    <row r="65" spans="1:14" x14ac:dyDescent="0.2">
      <c r="B65" t="str">
        <f>+'Self-Emp FHLMC 91 &lt;12-26-2017'!B77</f>
        <v>Depreciation</v>
      </c>
      <c r="G65" s="420" t="s">
        <v>110</v>
      </c>
      <c r="H65" s="49" t="str">
        <f>+'Self-Emp FHLMC 91 &lt;12-26-2017'!H77</f>
        <v>(+)</v>
      </c>
      <c r="I65" s="56">
        <f>+'Self-Emp FHLMC 91 &lt;12-26-2017'!I77</f>
        <v>0</v>
      </c>
      <c r="J65" s="57">
        <f>+I65</f>
        <v>0</v>
      </c>
      <c r="K65" s="49" t="str">
        <f>+'Self-Emp FHLMC 91 &lt;12-26-2017'!K77</f>
        <v>(+)</v>
      </c>
      <c r="L65" s="56">
        <f>+'Self-Emp FHLMC 91 &lt;12-26-2017'!L77</f>
        <v>0</v>
      </c>
      <c r="M65" s="57">
        <f>+L65</f>
        <v>0</v>
      </c>
      <c r="N65" s="59"/>
    </row>
    <row r="66" spans="1:14" x14ac:dyDescent="0.2">
      <c r="B66" t="str">
        <f>+'Self-Emp FHLMC 91 &lt;12-26-2017'!B78</f>
        <v>Depletion</v>
      </c>
      <c r="G66" s="420" t="s">
        <v>110</v>
      </c>
      <c r="H66" s="49" t="str">
        <f>+'Self-Emp FHLMC 91 &lt;12-26-2017'!H78</f>
        <v>(+)</v>
      </c>
      <c r="I66" s="56">
        <f>+'Self-Emp FHLMC 91 &lt;12-26-2017'!I78</f>
        <v>0</v>
      </c>
      <c r="J66" s="57">
        <f>+I66</f>
        <v>0</v>
      </c>
      <c r="K66" s="49" t="str">
        <f>+'Self-Emp FHLMC 91 &lt;12-26-2017'!K78</f>
        <v>(+)</v>
      </c>
      <c r="L66" s="56">
        <f>+'Self-Emp FHLMC 91 &lt;12-26-2017'!L78</f>
        <v>0</v>
      </c>
      <c r="M66" s="57">
        <f>+L66</f>
        <v>0</v>
      </c>
      <c r="N66" s="59"/>
    </row>
    <row r="67" spans="1:14" x14ac:dyDescent="0.2">
      <c r="B67" t="str">
        <f>+'Self-Emp FHLMC 91 &lt;12-26-2017'!B79</f>
        <v>Amortization or Casualty Loss</v>
      </c>
      <c r="G67" s="420" t="s">
        <v>110</v>
      </c>
      <c r="H67" s="49" t="str">
        <f>+'Self-Emp FHLMC 91 &lt;12-26-2017'!H79</f>
        <v>(+)</v>
      </c>
      <c r="I67" s="56">
        <f>+'Self-Emp FHLMC 91 &lt;12-26-2017'!I79</f>
        <v>0</v>
      </c>
      <c r="J67" s="57">
        <f>+I67</f>
        <v>0</v>
      </c>
      <c r="K67" s="49" t="str">
        <f>+'Self-Emp FHLMC 91 &lt;12-26-2017'!K79</f>
        <v>(+)</v>
      </c>
      <c r="L67" s="56">
        <f>+'Self-Emp FHLMC 91 &lt;12-26-2017'!L79</f>
        <v>0</v>
      </c>
      <c r="M67" s="57">
        <f>+L67</f>
        <v>0</v>
      </c>
      <c r="N67" s="59"/>
    </row>
    <row r="68" spans="1:14" x14ac:dyDescent="0.2">
      <c r="B68" t="str">
        <f>+'Self-Emp FHLMC 91 &lt;12-26-2017'!B80</f>
        <v>Net Operating Loss</v>
      </c>
      <c r="G68" s="420" t="s">
        <v>110</v>
      </c>
      <c r="H68" s="49" t="str">
        <f>+'Self-Emp FHLMC 91 &lt;12-26-2017'!H80</f>
        <v>(+)</v>
      </c>
      <c r="I68" s="56">
        <f>+'Self-Emp FHLMC 91 &lt;12-26-2017'!I80</f>
        <v>0</v>
      </c>
      <c r="J68" s="57">
        <f>+I68</f>
        <v>0</v>
      </c>
      <c r="K68" s="49" t="str">
        <f>+'Self-Emp FHLMC 91 &lt;12-26-2017'!K80</f>
        <v>(+)</v>
      </c>
      <c r="L68" s="56">
        <f>+'Self-Emp FHLMC 91 &lt;12-26-2017'!L80</f>
        <v>0</v>
      </c>
      <c r="M68" s="57">
        <f>+L68</f>
        <v>0</v>
      </c>
      <c r="N68" s="59"/>
    </row>
    <row r="69" spans="1:14" x14ac:dyDescent="0.2">
      <c r="B69" t="str">
        <f>+'Self-Emp FHLMC 91 &lt;12-26-2017'!B81</f>
        <v>Taxable Income or Loss</v>
      </c>
      <c r="G69" s="59" t="s">
        <v>174</v>
      </c>
      <c r="H69" s="49" t="str">
        <f>+'Self-Emp FHLMC 91 &lt;12-26-2017'!H81</f>
        <v>(+)</v>
      </c>
      <c r="I69" s="56">
        <f>+'Self-Emp FHLMC 91 &lt;12-26-2017'!I81</f>
        <v>0</v>
      </c>
      <c r="J69" s="60">
        <f t="shared" ref="J69" si="12">IF(H69="(+)", I69, (I69*-1))</f>
        <v>0</v>
      </c>
      <c r="K69" s="49" t="str">
        <f>+'Self-Emp FHLMC 91 &lt;12-26-2017'!K81</f>
        <v>(+)</v>
      </c>
      <c r="L69" s="56">
        <f>+'Self-Emp FHLMC 91 &lt;12-26-2017'!L81</f>
        <v>0</v>
      </c>
      <c r="M69" s="60">
        <f t="shared" ref="M69" si="13">IF(K69="(+)", L69, (L69*-1))</f>
        <v>0</v>
      </c>
      <c r="N69" s="59"/>
    </row>
    <row r="70" spans="1:14" x14ac:dyDescent="0.2">
      <c r="B70" t="str">
        <f>+'Self-Emp FHLMC 91 &lt;12-26-2017'!B82</f>
        <v>Total Tax</v>
      </c>
      <c r="G70" s="420" t="s">
        <v>173</v>
      </c>
      <c r="H70" s="49" t="str">
        <f>+'Self-Emp FHLMC 91 &lt;12-26-2017'!H82</f>
        <v>(-)</v>
      </c>
      <c r="I70" s="56">
        <f>+'Self-Emp FHLMC 91 &lt;12-26-2017'!I82</f>
        <v>0</v>
      </c>
      <c r="J70" s="58">
        <f>+I70*-1</f>
        <v>0</v>
      </c>
      <c r="K70" s="49" t="str">
        <f>+'Self-Emp FHLMC 91 &lt;12-26-2017'!K82</f>
        <v>(-)</v>
      </c>
      <c r="L70" s="56">
        <f>+'Self-Emp FHLMC 91 &lt;12-26-2017'!L82</f>
        <v>0</v>
      </c>
      <c r="M70" s="58">
        <f>+L70*-1</f>
        <v>0</v>
      </c>
    </row>
    <row r="71" spans="1:14" x14ac:dyDescent="0.2">
      <c r="B71" t="str">
        <f>+'Self-Emp FHLMC 91 &lt;12-26-2017'!B83</f>
        <v>Mortgage, Notes, Bonds Payable in Less than One Year</v>
      </c>
      <c r="G71" s="420" t="s">
        <v>173</v>
      </c>
      <c r="H71" s="49" t="str">
        <f>+'Self-Emp FHLMC 91 &lt;12-26-2017'!H83</f>
        <v>(-)</v>
      </c>
      <c r="I71" s="56">
        <f>+'Self-Emp FHLMC 91 &lt;12-26-2017'!I83</f>
        <v>0</v>
      </c>
      <c r="J71" s="58">
        <f>+I71*-1</f>
        <v>0</v>
      </c>
      <c r="K71" s="49" t="str">
        <f>+'Self-Emp FHLMC 91 &lt;12-26-2017'!K83</f>
        <v>(-)</v>
      </c>
      <c r="L71" s="56">
        <f>+'Self-Emp FHLMC 91 &lt;12-26-2017'!L83</f>
        <v>0</v>
      </c>
      <c r="M71" s="58">
        <f>+L71*-1</f>
        <v>0</v>
      </c>
    </row>
    <row r="72" spans="1:14" x14ac:dyDescent="0.2">
      <c r="B72" t="str">
        <f>+'Self-Emp FHLMC 91 &lt;12-26-2017'!B84</f>
        <v>Other Nonrecurring Income or Loss</v>
      </c>
      <c r="G72" s="59" t="s">
        <v>174</v>
      </c>
      <c r="H72" s="49" t="str">
        <f>+'Self-Emp FHLMC 91 &lt;12-26-2017'!H84</f>
        <v>(+)</v>
      </c>
      <c r="I72" s="56">
        <f>+'Self-Emp FHLMC 91 &lt;12-26-2017'!I84</f>
        <v>0</v>
      </c>
      <c r="J72" s="60">
        <f t="shared" ref="J72" si="14">IF(H72="(+)", I72, (I72*-1))</f>
        <v>0</v>
      </c>
      <c r="K72" s="49" t="str">
        <f>+'Self-Emp FHLMC 91 &lt;12-26-2017'!K84</f>
        <v>(+)</v>
      </c>
      <c r="L72" s="56">
        <f>+'Self-Emp FHLMC 91 &lt;12-26-2017'!L84</f>
        <v>0</v>
      </c>
      <c r="M72" s="60">
        <f t="shared" ref="M72" si="15">IF(K72="(+)", L72, (L72*-1))</f>
        <v>0</v>
      </c>
      <c r="N72" s="59"/>
    </row>
    <row r="73" spans="1:14" x14ac:dyDescent="0.2">
      <c r="B73" t="str">
        <f>+'Self-Emp FHLMC 91 &lt;12-26-2017'!B85</f>
        <v xml:space="preserve">Multiply Total by Percentage of Ownership (From the Corporate </v>
      </c>
      <c r="G73" s="59"/>
      <c r="I73" s="56"/>
      <c r="L73" s="56"/>
      <c r="M73" s="49"/>
    </row>
    <row r="74" spans="1:14" x14ac:dyDescent="0.2">
      <c r="B74" t="str">
        <f>+'Self-Emp FHLMC 91 &lt;12-26-2017'!B86</f>
        <v>Resolution or “Compensation of Officers” Section of the 1120)</v>
      </c>
      <c r="H74" s="49" t="str">
        <f>+'Self-Emp FHLMC 91 &lt;12-26-2017'!H86</f>
        <v>(x)</v>
      </c>
      <c r="I74" s="354">
        <f>+'Self-Emp FHLMC 91 &lt;12-26-2017'!I86</f>
        <v>0</v>
      </c>
      <c r="J74" s="431">
        <f>+I74</f>
        <v>0</v>
      </c>
      <c r="K74" s="49" t="str">
        <f>+'Self-Emp FHLMC 91 &lt;12-26-2017'!K86</f>
        <v>(x)</v>
      </c>
      <c r="L74" s="354">
        <f>+'Self-Emp FHLMC 91 &lt;12-26-2017'!L86</f>
        <v>0</v>
      </c>
      <c r="M74" s="431">
        <f>+L74</f>
        <v>0</v>
      </c>
    </row>
    <row r="75" spans="1:14" x14ac:dyDescent="0.2">
      <c r="B75" t="str">
        <f>+'Self-Emp FHLMC 91 &lt;12-26-2017'!B87</f>
        <v>Corporation Total</v>
      </c>
      <c r="G75" s="59"/>
      <c r="I75" s="56"/>
      <c r="J75" s="422">
        <f>SUM(J65:J72)*J74</f>
        <v>0</v>
      </c>
      <c r="L75" s="56"/>
      <c r="M75" s="422">
        <f>SUM(M65:M72)*M74</f>
        <v>0</v>
      </c>
    </row>
    <row r="76" spans="1:14" x14ac:dyDescent="0.2">
      <c r="A76" t="str">
        <f>+'Self-Emp FHLMC 91 &lt;12-26-2017'!A88</f>
        <v>Grand Total of Qualifying Income</v>
      </c>
      <c r="G76" s="59"/>
      <c r="I76" s="56"/>
      <c r="J76" s="422">
        <f>+J75+J63+J54+J43</f>
        <v>0</v>
      </c>
      <c r="L76" s="56"/>
      <c r="M76" s="422">
        <f>+M75+M63+M54+M43</f>
        <v>0</v>
      </c>
    </row>
    <row r="77" spans="1:14" x14ac:dyDescent="0.2">
      <c r="I77" s="56"/>
      <c r="J77" s="56"/>
      <c r="L77" s="56"/>
      <c r="M77" s="56"/>
    </row>
    <row r="78" spans="1:14" x14ac:dyDescent="0.2">
      <c r="M78" s="49"/>
    </row>
    <row r="79" spans="1:14" x14ac:dyDescent="0.2">
      <c r="M79" s="49"/>
    </row>
    <row r="80" spans="1:14" x14ac:dyDescent="0.2">
      <c r="G80" s="59"/>
      <c r="I80" s="56"/>
      <c r="J80" s="56"/>
      <c r="L80" s="56"/>
      <c r="M80" s="56"/>
    </row>
    <row r="81" spans="7:13" x14ac:dyDescent="0.2">
      <c r="G81" s="59"/>
      <c r="I81" s="56"/>
      <c r="J81" s="56"/>
      <c r="L81" s="56"/>
      <c r="M81" s="56"/>
    </row>
    <row r="82" spans="7:13" x14ac:dyDescent="0.2">
      <c r="G82" s="59"/>
      <c r="I82" s="56"/>
      <c r="J82" s="56"/>
      <c r="L82" s="56"/>
      <c r="M82" s="56"/>
    </row>
    <row r="83" spans="7:13" x14ac:dyDescent="0.2">
      <c r="G83" s="59"/>
      <c r="I83" s="56"/>
      <c r="J83" s="56"/>
      <c r="L83" s="56"/>
      <c r="M83" s="56"/>
    </row>
    <row r="84" spans="7:13" x14ac:dyDescent="0.2">
      <c r="G84" s="59"/>
      <c r="I84" s="56"/>
      <c r="J84" s="56"/>
      <c r="L84" s="56"/>
      <c r="M84" s="56"/>
    </row>
    <row r="85" spans="7:13" x14ac:dyDescent="0.2">
      <c r="I85" s="56"/>
      <c r="J85" s="56"/>
      <c r="L85" s="56"/>
      <c r="M85" s="56"/>
    </row>
    <row r="86" spans="7:13" x14ac:dyDescent="0.2">
      <c r="I86" s="56"/>
      <c r="J86" s="56"/>
      <c r="L86" s="56"/>
      <c r="M86" s="56"/>
    </row>
    <row r="87" spans="7:13" x14ac:dyDescent="0.2">
      <c r="J87" s="56"/>
      <c r="M87" s="56"/>
    </row>
    <row r="88" spans="7:13" x14ac:dyDescent="0.2">
      <c r="I88" s="430"/>
      <c r="L88" s="430"/>
    </row>
    <row r="89" spans="7:13" x14ac:dyDescent="0.2">
      <c r="J89" s="56"/>
      <c r="M89" s="56"/>
    </row>
    <row r="92" spans="7:13" x14ac:dyDescent="0.2">
      <c r="G92" s="59"/>
      <c r="I92" s="56"/>
      <c r="J92" s="56"/>
      <c r="L92" s="56"/>
      <c r="M92" s="56"/>
    </row>
    <row r="93" spans="7:13" x14ac:dyDescent="0.2">
      <c r="G93" s="59"/>
      <c r="I93" s="56"/>
      <c r="J93" s="56"/>
      <c r="L93" s="56"/>
      <c r="M93" s="56"/>
    </row>
    <row r="94" spans="7:13" x14ac:dyDescent="0.2">
      <c r="G94" s="59"/>
      <c r="I94" s="56"/>
      <c r="L94" s="56"/>
      <c r="M94" s="49"/>
    </row>
    <row r="95" spans="7:13" x14ac:dyDescent="0.2">
      <c r="G95" s="59"/>
      <c r="I95" s="56"/>
      <c r="L95" s="56"/>
      <c r="M95" s="49"/>
    </row>
    <row r="96" spans="7:13" x14ac:dyDescent="0.2">
      <c r="G96" s="59"/>
      <c r="I96" s="56"/>
      <c r="L96" s="56"/>
      <c r="M96" s="49"/>
    </row>
    <row r="97" spans="1:13" x14ac:dyDescent="0.2">
      <c r="G97" s="59"/>
      <c r="I97" s="56"/>
      <c r="J97" s="56"/>
      <c r="L97" s="56"/>
      <c r="M97" s="56"/>
    </row>
    <row r="98" spans="1:13" x14ac:dyDescent="0.2">
      <c r="I98" s="56"/>
      <c r="M98" s="49"/>
    </row>
    <row r="99" spans="1:13" x14ac:dyDescent="0.2">
      <c r="A99" t="str">
        <f>+'Self-Employed FNMA (1084)'!A132</f>
        <v>IRS Form 1120S - Adjustments to Business Cash Flow</v>
      </c>
      <c r="M99" s="49"/>
    </row>
    <row r="100" spans="1:13" x14ac:dyDescent="0.2">
      <c r="A100">
        <f>+'Self-Employed FNMA (1084)'!A133</f>
        <v>66</v>
      </c>
      <c r="B100" t="str">
        <f>+'Self-Employed FNMA (1084)'!B133</f>
        <v>Nonrecurring Other (Income) Loss</v>
      </c>
      <c r="G100" s="59" t="s">
        <v>174</v>
      </c>
      <c r="H100" s="49" t="str">
        <f>+'Self-Employed FNMA (1084)'!H133</f>
        <v>(+)</v>
      </c>
      <c r="I100" s="56">
        <f>+'Self-Employed FNMA (1084)'!I133</f>
        <v>0</v>
      </c>
      <c r="J100" s="60">
        <f>IF(H100="(+)", I100, (I100*-1))</f>
        <v>0</v>
      </c>
      <c r="K100" s="49" t="str">
        <f>+'Self-Employed FNMA (1084)'!K133</f>
        <v>(+)</v>
      </c>
      <c r="L100" s="56">
        <f>+'Self-Employed FNMA (1084)'!L133</f>
        <v>0</v>
      </c>
      <c r="M100" s="60">
        <f>IF(K100="(+)", L100, (L100*-1))</f>
        <v>0</v>
      </c>
    </row>
    <row r="101" spans="1:13" x14ac:dyDescent="0.2">
      <c r="A101">
        <f>+'Self-Employed FNMA (1084)'!A134</f>
        <v>67</v>
      </c>
      <c r="B101" t="str">
        <f>+'Self-Employed FNMA (1084)'!B134</f>
        <v xml:space="preserve">Depreciation </v>
      </c>
      <c r="G101" s="59" t="s">
        <v>110</v>
      </c>
      <c r="H101" s="49" t="str">
        <f>+'Self-Employed FNMA (1084)'!H134</f>
        <v>(+)</v>
      </c>
      <c r="I101" s="56">
        <f>+'Self-Employed FNMA (1084)'!I134</f>
        <v>0</v>
      </c>
      <c r="J101" s="57">
        <f>+I101</f>
        <v>0</v>
      </c>
      <c r="K101" s="49" t="str">
        <f>+'Self-Employed FNMA (1084)'!K134</f>
        <v>(+)</v>
      </c>
      <c r="L101" s="56">
        <f>+'Self-Employed FNMA (1084)'!L134</f>
        <v>0</v>
      </c>
      <c r="M101" s="57">
        <f>+L101</f>
        <v>0</v>
      </c>
    </row>
    <row r="102" spans="1:13" x14ac:dyDescent="0.2">
      <c r="A102">
        <f>+'Self-Employed FNMA (1084)'!A135</f>
        <v>68</v>
      </c>
      <c r="B102" t="str">
        <f>+'Self-Employed FNMA (1084)'!B135</f>
        <v xml:space="preserve">Depletion </v>
      </c>
      <c r="G102" s="59" t="s">
        <v>110</v>
      </c>
      <c r="H102" s="49" t="str">
        <f>+'Self-Employed FNMA (1084)'!H135</f>
        <v>(+)</v>
      </c>
      <c r="I102" s="56">
        <f>+'Self-Employed FNMA (1084)'!I135</f>
        <v>0</v>
      </c>
      <c r="J102" s="57">
        <f>+I102</f>
        <v>0</v>
      </c>
      <c r="K102" s="49" t="str">
        <f>+'Self-Employed FNMA (1084)'!K135</f>
        <v>(+)</v>
      </c>
      <c r="L102" s="56">
        <f>+'Self-Employed FNMA (1084)'!L135</f>
        <v>0</v>
      </c>
      <c r="M102" s="57">
        <f>+L102</f>
        <v>0</v>
      </c>
    </row>
    <row r="103" spans="1:13" x14ac:dyDescent="0.2">
      <c r="A103">
        <f>+'Self-Employed FNMA (1084)'!A136</f>
        <v>69</v>
      </c>
      <c r="B103" t="str">
        <f>+'Self-Employed FNMA (1084)'!B136</f>
        <v xml:space="preserve">Amortization/Casualty Loss </v>
      </c>
      <c r="G103" s="59" t="s">
        <v>110</v>
      </c>
      <c r="H103" s="49" t="str">
        <f>+'Self-Employed FNMA (1084)'!H136</f>
        <v>(+)</v>
      </c>
      <c r="I103" s="56">
        <f>+'Self-Employed FNMA (1084)'!I136</f>
        <v>0</v>
      </c>
      <c r="J103" s="57">
        <f>+I103</f>
        <v>0</v>
      </c>
      <c r="K103" s="49" t="str">
        <f>+'Self-Employed FNMA (1084)'!K136</f>
        <v>(+)</v>
      </c>
      <c r="L103" s="56">
        <f>+'Self-Employed FNMA (1084)'!L136</f>
        <v>0</v>
      </c>
      <c r="M103" s="57">
        <f>+L103</f>
        <v>0</v>
      </c>
    </row>
    <row r="104" spans="1:13" x14ac:dyDescent="0.2">
      <c r="A104">
        <f>+'Self-Employed FNMA (1084)'!A137</f>
        <v>70</v>
      </c>
      <c r="B104" t="str">
        <f>+'Self-Employed FNMA (1084)'!B137</f>
        <v xml:space="preserve">Mortgage or Notes Payable in Less than 1 Year </v>
      </c>
      <c r="G104" s="48" t="s">
        <v>173</v>
      </c>
      <c r="H104" s="49" t="str">
        <f>+'Self-Employed FNMA (1084)'!H137</f>
        <v>(-)</v>
      </c>
      <c r="I104" s="56">
        <f>+'Self-Employed FNMA (1084)'!I137</f>
        <v>0</v>
      </c>
      <c r="J104" s="58">
        <f>+I104*-1</f>
        <v>0</v>
      </c>
      <c r="K104" s="49" t="str">
        <f>+'Self-Employed FNMA (1084)'!K137</f>
        <v>(-)</v>
      </c>
      <c r="L104" s="56">
        <f>+'Self-Employed FNMA (1084)'!L137</f>
        <v>0</v>
      </c>
      <c r="M104" s="58">
        <f>+L104*-1</f>
        <v>0</v>
      </c>
    </row>
    <row r="105" spans="1:13" x14ac:dyDescent="0.2">
      <c r="A105">
        <f>+'Self-Employed FNMA (1084)'!A138</f>
        <v>71</v>
      </c>
      <c r="B105" t="str">
        <f>+'Self-Employed FNMA (1084)'!B138</f>
        <v>Travel, Meals, and Entertainment</v>
      </c>
      <c r="G105" s="48" t="s">
        <v>173</v>
      </c>
      <c r="H105" s="49" t="str">
        <f>+'Self-Employed FNMA (1084)'!H138</f>
        <v>(-)</v>
      </c>
      <c r="I105" s="56">
        <f>+'Self-Employed FNMA (1084)'!I138</f>
        <v>0</v>
      </c>
      <c r="J105" s="58">
        <f>+I105*-1</f>
        <v>0</v>
      </c>
      <c r="K105" s="49" t="str">
        <f>+'Self-Employed FNMA (1084)'!K138</f>
        <v>(-)</v>
      </c>
      <c r="L105" s="56">
        <f>+'Self-Employed FNMA (1084)'!L138</f>
        <v>0</v>
      </c>
      <c r="M105" s="58">
        <f>+L105*-1</f>
        <v>0</v>
      </c>
    </row>
    <row r="106" spans="1:13" x14ac:dyDescent="0.2">
      <c r="A106">
        <f>+'Self-Employed FNMA (1084)'!A139</f>
        <v>72</v>
      </c>
      <c r="B106" t="str">
        <f>+'Self-Employed FNMA (1084)'!B139</f>
        <v>Subtotal</v>
      </c>
      <c r="J106" s="62">
        <f>SUM(J100:J105)</f>
        <v>0</v>
      </c>
      <c r="M106" s="62">
        <f>SUM(M100:M105)</f>
        <v>0</v>
      </c>
    </row>
    <row r="107" spans="1:13" x14ac:dyDescent="0.2">
      <c r="A107">
        <f>+'Self-Employed FNMA (1084)'!A140</f>
        <v>73</v>
      </c>
      <c r="B107" t="str">
        <f>+'Self-Employed FNMA (1084)'!B140</f>
        <v>Multiply by Borrower % of Ownership</v>
      </c>
      <c r="I107" s="354">
        <f>+'Self-Employed FNMA (1084)'!I140</f>
        <v>0</v>
      </c>
      <c r="L107" s="354">
        <f>+'Self-Employed FNMA (1084)'!L140</f>
        <v>0</v>
      </c>
    </row>
    <row r="108" spans="1:13" x14ac:dyDescent="0.2">
      <c r="A108">
        <f>+'Self-Employed FNMA (1084)'!A141</f>
        <v>74</v>
      </c>
      <c r="B108" t="str">
        <f>+'Self-Employed FNMA (1084)'!B141</f>
        <v>Proportionate Share of Adjustments to Business Cash Flow</v>
      </c>
      <c r="J108" s="62">
        <f>+J106*I107</f>
        <v>0</v>
      </c>
      <c r="M108" s="62">
        <f>+M106*L107</f>
        <v>0</v>
      </c>
    </row>
    <row r="109" spans="1:13" x14ac:dyDescent="0.2">
      <c r="M109" s="49"/>
    </row>
    <row r="110" spans="1:13" x14ac:dyDescent="0.2">
      <c r="A110" t="str">
        <f>+'Self-Employed FNMA (1084)'!A143</f>
        <v>Regular Corporation - Form 1120</v>
      </c>
      <c r="E110" s="48"/>
      <c r="F110" s="64"/>
      <c r="M110" s="49"/>
    </row>
    <row r="111" spans="1:13" x14ac:dyDescent="0.2">
      <c r="A111">
        <f>+'Self-Employed FNMA (1084)'!A149</f>
        <v>75</v>
      </c>
      <c r="B111" t="str">
        <f>+'Self-Employed FNMA (1084)'!B149</f>
        <v>Taxable Income</v>
      </c>
      <c r="G111" s="59" t="s">
        <v>174</v>
      </c>
      <c r="H111" s="49" t="str">
        <f>+'Self-Employed FNMA (1084)'!H149</f>
        <v>(+)</v>
      </c>
      <c r="I111" s="56">
        <f>+'Self-Employed FNMA (1084)'!I149</f>
        <v>0</v>
      </c>
      <c r="J111" s="60">
        <f>IF(H111="(+)", I111, (I111*-1))</f>
        <v>0</v>
      </c>
      <c r="K111" s="49" t="str">
        <f>+'Self-Employed FNMA (1084)'!K149</f>
        <v>(+)</v>
      </c>
      <c r="L111" s="56">
        <f>+'Self-Employed FNMA (1084)'!L149</f>
        <v>0</v>
      </c>
      <c r="M111" s="60">
        <f>IF(K111="(+)", L111, (L111*-1))</f>
        <v>0</v>
      </c>
    </row>
    <row r="112" spans="1:13" x14ac:dyDescent="0.2">
      <c r="A112">
        <f>+'Self-Employed FNMA (1084)'!A150</f>
        <v>76</v>
      </c>
      <c r="B112" t="str">
        <f>+'Self-Employed FNMA (1084)'!B150</f>
        <v xml:space="preserve">Total Tax </v>
      </c>
      <c r="G112" s="48" t="s">
        <v>173</v>
      </c>
      <c r="H112" s="49" t="str">
        <f>+'Self-Employed FNMA (1084)'!H150</f>
        <v>(-)</v>
      </c>
      <c r="I112" s="56">
        <f>+'Self-Employed FNMA (1084)'!I150</f>
        <v>0</v>
      </c>
      <c r="J112" s="58">
        <f>+I112*-1</f>
        <v>0</v>
      </c>
      <c r="K112" s="49" t="str">
        <f>+'Self-Employed FNMA (1084)'!K150</f>
        <v>(-)</v>
      </c>
      <c r="L112" s="56">
        <f>+'Self-Employed FNMA (1084)'!L150</f>
        <v>0</v>
      </c>
      <c r="M112" s="58">
        <f>+L112*-1</f>
        <v>0</v>
      </c>
    </row>
    <row r="113" spans="1:13" x14ac:dyDescent="0.2">
      <c r="A113">
        <f>+'Self-Employed FNMA (1084)'!A151</f>
        <v>77</v>
      </c>
      <c r="B113" t="str">
        <f>+'Self-Employed FNMA (1084)'!B151</f>
        <v xml:space="preserve">Nonrecurring (Gains) Losses </v>
      </c>
      <c r="G113" s="59" t="s">
        <v>174</v>
      </c>
      <c r="H113" s="49" t="str">
        <f>+'Self-Employed FNMA (1084)'!H151</f>
        <v>(+)</v>
      </c>
      <c r="I113" s="56">
        <f>+'Self-Employed FNMA (1084)'!I151</f>
        <v>0</v>
      </c>
      <c r="J113" s="60">
        <f>IF(H113="(+)", I113, (I113*-1))</f>
        <v>0</v>
      </c>
      <c r="K113" s="49" t="str">
        <f>+'Self-Employed FNMA (1084)'!K151</f>
        <v>(+)</v>
      </c>
      <c r="L113" s="56">
        <f>+'Self-Employed FNMA (1084)'!L151</f>
        <v>0</v>
      </c>
      <c r="M113" s="60">
        <f>IF(K113="(+)", L113, (L113*-1))</f>
        <v>0</v>
      </c>
    </row>
    <row r="114" spans="1:13" x14ac:dyDescent="0.2">
      <c r="A114">
        <f>+'Self-Employed FNMA (1084)'!A152</f>
        <v>78</v>
      </c>
      <c r="B114" t="str">
        <f>+'Self-Employed FNMA (1084)'!B152</f>
        <v xml:space="preserve">Nonrecurring Other (Income) Loss </v>
      </c>
      <c r="G114" s="59" t="s">
        <v>174</v>
      </c>
      <c r="H114" s="49" t="str">
        <f>+'Self-Employed FNMA (1084)'!H152</f>
        <v>(+)</v>
      </c>
      <c r="I114" s="56">
        <f>+'Self-Employed FNMA (1084)'!I152</f>
        <v>0</v>
      </c>
      <c r="J114" s="60">
        <f>IF(H114="(+)", I114, (I114*-1))</f>
        <v>0</v>
      </c>
      <c r="K114" s="49" t="str">
        <f>+'Self-Employed FNMA (1084)'!K152</f>
        <v>(+)</v>
      </c>
      <c r="L114" s="56">
        <f>+'Self-Employed FNMA (1084)'!L152</f>
        <v>0</v>
      </c>
      <c r="M114" s="60">
        <f>IF(K114="(+)", L114, (L114*-1))</f>
        <v>0</v>
      </c>
    </row>
    <row r="115" spans="1:13" x14ac:dyDescent="0.2">
      <c r="A115">
        <f>+'Self-Employed FNMA (1084)'!A153</f>
        <v>79</v>
      </c>
      <c r="B115" t="str">
        <f>+'Self-Employed FNMA (1084)'!B153</f>
        <v xml:space="preserve">Depreciation </v>
      </c>
      <c r="G115" s="48" t="s">
        <v>110</v>
      </c>
      <c r="H115" s="49" t="str">
        <f>+'Self-Employed FNMA (1084)'!H153</f>
        <v>(+)</v>
      </c>
      <c r="I115" s="56">
        <f>+'Self-Employed FNMA (1084)'!I153</f>
        <v>0</v>
      </c>
      <c r="J115" s="57">
        <f>+I115</f>
        <v>0</v>
      </c>
      <c r="K115" s="49" t="str">
        <f>+'Self-Employed FNMA (1084)'!K153</f>
        <v>(+)</v>
      </c>
      <c r="L115" s="56">
        <f>+'Self-Employed FNMA (1084)'!L153</f>
        <v>0</v>
      </c>
      <c r="M115" s="57">
        <f>+L115</f>
        <v>0</v>
      </c>
    </row>
    <row r="116" spans="1:13" x14ac:dyDescent="0.2">
      <c r="A116">
        <f>+'Self-Employed FNMA (1084)'!A154</f>
        <v>80</v>
      </c>
      <c r="B116" t="str">
        <f>+'Self-Employed FNMA (1084)'!B154</f>
        <v xml:space="preserve">Depletion </v>
      </c>
      <c r="G116" s="48" t="s">
        <v>110</v>
      </c>
      <c r="H116" s="49" t="str">
        <f>+'Self-Employed FNMA (1084)'!H154</f>
        <v>(+)</v>
      </c>
      <c r="I116" s="56">
        <f>+'Self-Employed FNMA (1084)'!I154</f>
        <v>0</v>
      </c>
      <c r="J116" s="57">
        <f>+I116</f>
        <v>0</v>
      </c>
      <c r="K116" s="49" t="str">
        <f>+'Self-Employed FNMA (1084)'!K154</f>
        <v>(+)</v>
      </c>
      <c r="L116" s="56">
        <f>+'Self-Employed FNMA (1084)'!L154</f>
        <v>0</v>
      </c>
      <c r="M116" s="57">
        <f>+L116</f>
        <v>0</v>
      </c>
    </row>
    <row r="117" spans="1:13" x14ac:dyDescent="0.2">
      <c r="A117">
        <f>+'Self-Employed FNMA (1084)'!A155</f>
        <v>81</v>
      </c>
      <c r="B117" t="str">
        <f>+'Self-Employed FNMA (1084)'!B155</f>
        <v xml:space="preserve">Amortization/Casualty Loss </v>
      </c>
      <c r="G117" s="48" t="s">
        <v>110</v>
      </c>
      <c r="H117" s="49" t="str">
        <f>+'Self-Employed FNMA (1084)'!H155</f>
        <v>(+)</v>
      </c>
      <c r="I117" s="56">
        <f>+'Self-Employed FNMA (1084)'!I155</f>
        <v>0</v>
      </c>
      <c r="J117" s="57">
        <f>+I117</f>
        <v>0</v>
      </c>
      <c r="K117" s="49" t="str">
        <f>+'Self-Employed FNMA (1084)'!K155</f>
        <v>(+)</v>
      </c>
      <c r="L117" s="56">
        <f>+'Self-Employed FNMA (1084)'!L155</f>
        <v>0</v>
      </c>
      <c r="M117" s="57">
        <f>+L117</f>
        <v>0</v>
      </c>
    </row>
    <row r="118" spans="1:13" x14ac:dyDescent="0.2">
      <c r="A118">
        <f>+'Self-Employed FNMA (1084)'!A156</f>
        <v>82</v>
      </c>
      <c r="B118" t="str">
        <f>+'Self-Employed FNMA (1084)'!B156</f>
        <v xml:space="preserve">Net Operating Loss and Special Deductions </v>
      </c>
      <c r="G118" s="48" t="s">
        <v>110</v>
      </c>
      <c r="H118" s="49" t="str">
        <f>+'Self-Employed FNMA (1084)'!H156</f>
        <v>(+)</v>
      </c>
      <c r="I118" s="56">
        <f>+'Self-Employed FNMA (1084)'!I156</f>
        <v>0</v>
      </c>
      <c r="J118" s="57">
        <f>+I118</f>
        <v>0</v>
      </c>
      <c r="K118" s="49" t="str">
        <f>+'Self-Employed FNMA (1084)'!K156</f>
        <v>(+)</v>
      </c>
      <c r="L118" s="56">
        <f>+'Self-Employed FNMA (1084)'!L156</f>
        <v>0</v>
      </c>
      <c r="M118" s="57">
        <f>+L118</f>
        <v>0</v>
      </c>
    </row>
    <row r="119" spans="1:13" x14ac:dyDescent="0.2">
      <c r="A119">
        <f>+'Self-Employed FNMA (1084)'!A157</f>
        <v>83</v>
      </c>
      <c r="B119" t="str">
        <f>+'Self-Employed FNMA (1084)'!B157</f>
        <v xml:space="preserve">Mortgage or Notes Payable in Less than 1 Year </v>
      </c>
      <c r="G119" s="48" t="s">
        <v>173</v>
      </c>
      <c r="H119" s="49" t="str">
        <f>+'Self-Employed FNMA (1084)'!H157</f>
        <v>(-)</v>
      </c>
      <c r="I119" s="56">
        <f>+'Self-Employed FNMA (1084)'!I157</f>
        <v>0</v>
      </c>
      <c r="J119" s="58">
        <f>+I119*-1</f>
        <v>0</v>
      </c>
      <c r="K119" s="49" t="str">
        <f>+'Self-Employed FNMA (1084)'!K157</f>
        <v>(-)</v>
      </c>
      <c r="L119" s="56">
        <f>+'Self-Employed FNMA (1084)'!L157</f>
        <v>0</v>
      </c>
      <c r="M119" s="58">
        <f>+L119*-1</f>
        <v>0</v>
      </c>
    </row>
    <row r="120" spans="1:13" x14ac:dyDescent="0.2">
      <c r="A120">
        <f>+'Self-Employed FNMA (1084)'!A158</f>
        <v>84</v>
      </c>
      <c r="B120" t="str">
        <f>+'Self-Employed FNMA (1084)'!B158</f>
        <v>Travel, Meals, and Entertainment</v>
      </c>
      <c r="G120" s="48" t="s">
        <v>173</v>
      </c>
      <c r="H120" s="49" t="str">
        <f>+'Self-Employed FNMA (1084)'!H158</f>
        <v>(-)</v>
      </c>
      <c r="I120" s="56">
        <f>+'Self-Employed FNMA (1084)'!I158</f>
        <v>0</v>
      </c>
      <c r="J120" s="58">
        <f>+I120*-1</f>
        <v>0</v>
      </c>
      <c r="K120" s="49" t="str">
        <f>+'Self-Employed FNMA (1084)'!K158</f>
        <v>(-)</v>
      </c>
      <c r="L120" s="56">
        <f>+'Self-Employed FNMA (1084)'!L158</f>
        <v>0</v>
      </c>
      <c r="M120" s="58">
        <f>+L120*-1</f>
        <v>0</v>
      </c>
    </row>
    <row r="121" spans="1:13" x14ac:dyDescent="0.2">
      <c r="A121">
        <f>+'Self-Employed FNMA (1084)'!A159</f>
        <v>85</v>
      </c>
      <c r="B121" t="str">
        <f>+'Self-Employed FNMA (1084)'!B159</f>
        <v xml:space="preserve">Dividends Paid to Borrower </v>
      </c>
      <c r="G121" s="48" t="s">
        <v>173</v>
      </c>
      <c r="H121" s="49" t="str">
        <f>+'Self-Employed FNMA (1084)'!H159</f>
        <v>(-)</v>
      </c>
      <c r="I121" s="56">
        <f>+'Self-Employed FNMA (1084)'!I159</f>
        <v>0</v>
      </c>
      <c r="J121" s="58">
        <f>+I121*-1</f>
        <v>0</v>
      </c>
      <c r="K121" s="49" t="str">
        <f>+'Self-Employed FNMA (1084)'!K159</f>
        <v>(-)</v>
      </c>
      <c r="L121" s="56">
        <f>+'Self-Employed FNMA (1084)'!L159</f>
        <v>0</v>
      </c>
      <c r="M121" s="58">
        <f>+L121*-1</f>
        <v>0</v>
      </c>
    </row>
    <row r="122" spans="1:13" x14ac:dyDescent="0.2">
      <c r="A122">
        <f>+'Self-Employed FNMA (1084)'!A160</f>
        <v>86</v>
      </c>
      <c r="B122" t="str">
        <f>+'Self-Employed FNMA (1084)'!B160</f>
        <v>Corporation Total</v>
      </c>
      <c r="J122" s="62">
        <f>SUM(J111:J121)</f>
        <v>0</v>
      </c>
      <c r="M122" s="62">
        <f>SUM(M111:M121)</f>
        <v>0</v>
      </c>
    </row>
    <row r="124" spans="1:13" x14ac:dyDescent="0.2">
      <c r="A124" t="str">
        <f>+'Self-Employed FNMA (1084)'!A162</f>
        <v>Totals</v>
      </c>
    </row>
    <row r="125" spans="1:13" x14ac:dyDescent="0.2">
      <c r="G125" s="48" t="str">
        <f>+'Self-Employed FNMA (1084)'!A163</f>
        <v>Personal Income Total</v>
      </c>
      <c r="J125" s="62">
        <f>+J68</f>
        <v>0</v>
      </c>
      <c r="M125" s="62">
        <f>+M68</f>
        <v>0</v>
      </c>
    </row>
    <row r="126" spans="1:13" x14ac:dyDescent="0.2">
      <c r="G126" s="48" t="str">
        <f>+'Self-Employed FNMA (1084)'!A164</f>
        <v>Partnership Total [line 49]</v>
      </c>
      <c r="J126" s="62">
        <f>+J77</f>
        <v>0</v>
      </c>
      <c r="M126" s="62">
        <f>+M77</f>
        <v>0</v>
      </c>
    </row>
    <row r="127" spans="1:13" x14ac:dyDescent="0.2">
      <c r="G127" s="48" t="str">
        <f>+'Self-Employed FNMA (1084)'!A165</f>
        <v>S Corporation Total [line 65]</v>
      </c>
      <c r="J127" s="62">
        <f>+J97</f>
        <v>0</v>
      </c>
      <c r="M127" s="62">
        <f>+M97</f>
        <v>0</v>
      </c>
    </row>
    <row r="128" spans="1:13" x14ac:dyDescent="0.2">
      <c r="G128" s="48" t="str">
        <f>+'Self-Employed FNMA (1084)'!A166</f>
        <v>Corporation Total [line 86]</v>
      </c>
      <c r="J128" s="62">
        <f>+J122</f>
        <v>0</v>
      </c>
      <c r="M128" s="62">
        <f>+M122</f>
        <v>0</v>
      </c>
    </row>
    <row r="129" spans="7:13" x14ac:dyDescent="0.2">
      <c r="M129" s="49"/>
    </row>
    <row r="130" spans="7:13" x14ac:dyDescent="0.2">
      <c r="G130" s="48" t="str">
        <f>+'Self-Employed FNMA (1084)'!A169</f>
        <v>Grand Total</v>
      </c>
      <c r="J130" s="62">
        <f>SUM(J125:J128)</f>
        <v>0</v>
      </c>
      <c r="M130" s="62">
        <f>SUM(M125:M128)</f>
        <v>0</v>
      </c>
    </row>
  </sheetData>
  <sheetProtection password="D65B"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66FFCC"/>
  </sheetPr>
  <dimension ref="A1:A257"/>
  <sheetViews>
    <sheetView workbookViewId="0"/>
  </sheetViews>
  <sheetFormatPr defaultColWidth="9.140625" defaultRowHeight="14.25" x14ac:dyDescent="0.2"/>
  <cols>
    <col min="1" max="1" width="82.85546875" style="402" customWidth="1"/>
    <col min="2" max="16384" width="9.140625" style="403"/>
  </cols>
  <sheetData>
    <row r="1" spans="1:1" ht="15.75" x14ac:dyDescent="0.2">
      <c r="A1" s="406" t="s">
        <v>686</v>
      </c>
    </row>
    <row r="2" spans="1:1" ht="16.5" x14ac:dyDescent="0.2">
      <c r="A2" s="442" t="s">
        <v>679</v>
      </c>
    </row>
    <row r="3" spans="1:1" ht="9" customHeight="1" x14ac:dyDescent="0.2">
      <c r="A3" s="407"/>
    </row>
    <row r="4" spans="1:1" s="405" customFormat="1" ht="156.75" x14ac:dyDescent="0.2">
      <c r="A4" s="404" t="s">
        <v>681</v>
      </c>
    </row>
    <row r="5" spans="1:1" s="405" customFormat="1" ht="51" customHeight="1" x14ac:dyDescent="0.2">
      <c r="A5" s="404" t="s">
        <v>682</v>
      </c>
    </row>
    <row r="6" spans="1:1" s="405" customFormat="1" ht="33" customHeight="1" x14ac:dyDescent="0.2">
      <c r="A6" s="404" t="s">
        <v>683</v>
      </c>
    </row>
    <row r="7" spans="1:1" s="405" customFormat="1" ht="38.25" customHeight="1" x14ac:dyDescent="0.2">
      <c r="A7" s="404" t="s">
        <v>684</v>
      </c>
    </row>
    <row r="8" spans="1:1" s="405" customFormat="1" ht="63.75" customHeight="1" x14ac:dyDescent="0.2">
      <c r="A8" s="404" t="s">
        <v>685</v>
      </c>
    </row>
    <row r="9" spans="1:1" s="405" customFormat="1" ht="51" customHeight="1" x14ac:dyDescent="0.2">
      <c r="A9" s="404" t="s">
        <v>688</v>
      </c>
    </row>
    <row r="10" spans="1:1" s="405" customFormat="1" ht="133.5" customHeight="1" x14ac:dyDescent="0.2">
      <c r="A10" s="404" t="s">
        <v>689</v>
      </c>
    </row>
    <row r="11" spans="1:1" s="405" customFormat="1" ht="65.25" customHeight="1" x14ac:dyDescent="0.2">
      <c r="A11" s="404" t="s">
        <v>690</v>
      </c>
    </row>
    <row r="12" spans="1:1" s="405" customFormat="1" ht="81" customHeight="1" x14ac:dyDescent="0.2">
      <c r="A12" s="404" t="s">
        <v>691</v>
      </c>
    </row>
    <row r="13" spans="1:1" s="405" customFormat="1" ht="76.5" customHeight="1" x14ac:dyDescent="0.2">
      <c r="A13" s="404" t="s">
        <v>692</v>
      </c>
    </row>
    <row r="14" spans="1:1" s="405" customFormat="1" ht="100.5" x14ac:dyDescent="0.2">
      <c r="A14" s="404" t="s">
        <v>693</v>
      </c>
    </row>
    <row r="96" spans="1:1" ht="15" x14ac:dyDescent="0.2">
      <c r="A96" s="410"/>
    </row>
    <row r="97" spans="1:1" ht="15" x14ac:dyDescent="0.2">
      <c r="A97" s="410"/>
    </row>
    <row r="257" spans="1:1" ht="15" x14ac:dyDescent="0.2">
      <c r="A257" s="410"/>
    </row>
  </sheetData>
  <sheetProtection password="D65B" sheet="1" objects="1" scenarios="1"/>
  <pageMargins left="0.7" right="0.7" top="0.75" bottom="0.75" header="0.3" footer="0.3"/>
  <pageSetup orientation="portrait" r:id="rId1"/>
  <headerFooter>
    <oddFooter>&amp;CPage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Z129"/>
  <sheetViews>
    <sheetView showGridLines="0" zoomScale="85" zoomScaleNormal="85" workbookViewId="0">
      <selection activeCell="B10" sqref="B10:L10"/>
    </sheetView>
  </sheetViews>
  <sheetFormatPr defaultColWidth="9.140625" defaultRowHeight="12.75" x14ac:dyDescent="0.2"/>
  <cols>
    <col min="1" max="1" width="25.85546875" style="851" customWidth="1"/>
    <col min="2" max="2" width="6" style="851" customWidth="1"/>
    <col min="3" max="3" width="11.85546875" style="851" customWidth="1"/>
    <col min="4" max="4" width="6" style="851" customWidth="1"/>
    <col min="5" max="5" width="9.7109375" style="851" customWidth="1"/>
    <col min="6" max="6" width="2" style="851" customWidth="1"/>
    <col min="7" max="7" width="6" style="851" customWidth="1"/>
    <col min="8" max="8" width="12" style="851" customWidth="1"/>
    <col min="9" max="9" width="6" style="851" customWidth="1"/>
    <col min="10" max="10" width="10" style="851" customWidth="1"/>
    <col min="11" max="11" width="1.85546875" style="851" customWidth="1"/>
    <col min="12" max="12" width="6" style="851" customWidth="1"/>
    <col min="13" max="13" width="12" style="851" customWidth="1"/>
    <col min="14" max="14" width="6" style="851" customWidth="1"/>
    <col min="15" max="15" width="9.7109375" style="851" customWidth="1"/>
    <col min="16" max="16" width="2.140625" style="851" customWidth="1"/>
    <col min="17" max="17" width="16.85546875" style="855" customWidth="1"/>
    <col min="18" max="26" width="9.140625" style="889"/>
    <col min="27" max="16384" width="9.140625" style="851"/>
  </cols>
  <sheetData>
    <row r="1" spans="1:16" ht="26.25" x14ac:dyDescent="0.2">
      <c r="A1" s="1230" t="s">
        <v>1216</v>
      </c>
      <c r="B1" s="1230"/>
      <c r="C1" s="1230"/>
      <c r="D1" s="1230"/>
      <c r="E1" s="1230"/>
      <c r="F1" s="1230"/>
      <c r="G1" s="1230"/>
      <c r="H1" s="1230"/>
      <c r="I1" s="1230"/>
      <c r="J1" s="1230"/>
      <c r="K1" s="1230"/>
      <c r="L1" s="1230"/>
      <c r="M1" s="1230"/>
      <c r="N1" s="1230"/>
      <c r="O1" s="1230"/>
      <c r="P1" s="1230"/>
    </row>
    <row r="2" spans="1:16" ht="10.5" customHeight="1" x14ac:dyDescent="0.2">
      <c r="A2" s="841"/>
      <c r="B2" s="841"/>
      <c r="C2" s="841"/>
      <c r="D2" s="841"/>
      <c r="E2" s="841"/>
      <c r="F2" s="841"/>
      <c r="G2" s="841"/>
      <c r="H2" s="841"/>
      <c r="I2" s="841"/>
      <c r="J2" s="841"/>
      <c r="K2" s="841"/>
      <c r="L2" s="841"/>
      <c r="M2" s="841"/>
      <c r="N2" s="841"/>
      <c r="O2" s="841"/>
    </row>
    <row r="3" spans="1:16" ht="41.25" customHeight="1" x14ac:dyDescent="0.2">
      <c r="A3" s="844"/>
      <c r="B3" s="844"/>
      <c r="C3" s="841"/>
      <c r="D3" s="841"/>
      <c r="E3" s="841"/>
      <c r="F3" s="841"/>
      <c r="G3" s="841"/>
      <c r="H3" s="841"/>
      <c r="I3" s="841"/>
      <c r="J3" s="841"/>
      <c r="K3" s="841"/>
      <c r="L3" s="841"/>
      <c r="M3" s="841"/>
      <c r="N3" s="841"/>
      <c r="O3" s="841"/>
    </row>
    <row r="4" spans="1:16" ht="46.5" x14ac:dyDescent="0.2">
      <c r="A4" s="848"/>
      <c r="B4" s="848"/>
      <c r="C4" s="841"/>
      <c r="D4" s="841"/>
      <c r="E4" s="841"/>
      <c r="F4" s="841"/>
      <c r="G4" s="841"/>
      <c r="H4" s="841"/>
      <c r="I4" s="841"/>
      <c r="J4" s="841"/>
      <c r="K4" s="841"/>
      <c r="L4" s="841"/>
      <c r="M4" s="841"/>
      <c r="N4" s="841"/>
      <c r="O4" s="841"/>
      <c r="P4" s="887" t="s">
        <v>1580</v>
      </c>
    </row>
    <row r="5" spans="1:16" ht="6" customHeight="1" x14ac:dyDescent="0.2">
      <c r="A5" s="846"/>
      <c r="B5" s="846"/>
      <c r="C5" s="847"/>
      <c r="D5" s="847"/>
      <c r="E5" s="847"/>
      <c r="F5" s="847"/>
      <c r="G5" s="847"/>
      <c r="H5" s="847"/>
      <c r="I5" s="847"/>
      <c r="J5" s="847"/>
      <c r="K5" s="847"/>
      <c r="L5" s="847"/>
      <c r="M5" s="847"/>
      <c r="N5" s="847"/>
      <c r="O5" s="847"/>
      <c r="P5" s="852"/>
    </row>
    <row r="6" spans="1:16" ht="21" customHeight="1" x14ac:dyDescent="0.2">
      <c r="A6" s="845"/>
      <c r="B6" s="845"/>
      <c r="C6" s="841"/>
      <c r="D6" s="841"/>
      <c r="E6" s="841"/>
      <c r="F6" s="841"/>
      <c r="G6" s="841"/>
      <c r="H6" s="841"/>
      <c r="I6" s="841"/>
      <c r="J6" s="841"/>
      <c r="K6" s="841"/>
      <c r="L6" s="841"/>
      <c r="M6" s="841"/>
      <c r="N6" s="841"/>
      <c r="O6" s="841"/>
      <c r="P6" s="849" t="s">
        <v>1581</v>
      </c>
    </row>
    <row r="7" spans="1:16" ht="13.5" customHeight="1" x14ac:dyDescent="0.2">
      <c r="A7" s="845"/>
      <c r="B7" s="845"/>
      <c r="C7" s="841"/>
      <c r="D7" s="841"/>
      <c r="E7" s="841"/>
      <c r="F7" s="841"/>
      <c r="G7" s="841"/>
      <c r="H7" s="841"/>
      <c r="I7" s="841"/>
      <c r="J7" s="841"/>
      <c r="K7" s="841"/>
      <c r="L7" s="841"/>
      <c r="M7" s="841"/>
      <c r="N7" s="841"/>
      <c r="O7" s="841"/>
      <c r="P7" s="850" t="s">
        <v>1583</v>
      </c>
    </row>
    <row r="8" spans="1:16" ht="66.75" customHeight="1" x14ac:dyDescent="0.2">
      <c r="A8" s="1638" t="s">
        <v>1582</v>
      </c>
      <c r="B8" s="1638"/>
      <c r="C8" s="1638"/>
      <c r="D8" s="1638"/>
      <c r="E8" s="1638"/>
      <c r="F8" s="1638"/>
      <c r="G8" s="1638"/>
      <c r="H8" s="1638"/>
      <c r="I8" s="1638"/>
      <c r="J8" s="1638"/>
      <c r="K8" s="1638"/>
      <c r="L8" s="1638"/>
      <c r="M8" s="1638"/>
      <c r="N8" s="1638"/>
      <c r="O8" s="1638"/>
      <c r="P8" s="1638"/>
    </row>
    <row r="9" spans="1:16" ht="9" customHeight="1" x14ac:dyDescent="0.2">
      <c r="A9" s="270"/>
      <c r="B9" s="270"/>
      <c r="C9" s="841"/>
      <c r="D9" s="841"/>
      <c r="E9" s="841"/>
      <c r="F9" s="841"/>
      <c r="G9" s="841"/>
      <c r="H9" s="841"/>
      <c r="I9" s="841"/>
      <c r="J9" s="841"/>
      <c r="K9" s="841"/>
      <c r="L9" s="841"/>
      <c r="M9" s="841"/>
      <c r="N9" s="841"/>
      <c r="O9" s="841"/>
    </row>
    <row r="10" spans="1:16" ht="17.25" customHeight="1" x14ac:dyDescent="0.2">
      <c r="A10" s="270" t="s">
        <v>14</v>
      </c>
      <c r="B10" s="1235"/>
      <c r="C10" s="1235"/>
      <c r="D10" s="1235"/>
      <c r="E10" s="1235"/>
      <c r="F10" s="1235"/>
      <c r="G10" s="1235"/>
      <c r="H10" s="1235"/>
      <c r="I10" s="1235"/>
      <c r="J10" s="1235"/>
      <c r="K10" s="1235"/>
      <c r="L10" s="1235"/>
    </row>
    <row r="11" spans="1:16" x14ac:dyDescent="0.2">
      <c r="A11" s="270" t="s">
        <v>128</v>
      </c>
      <c r="B11" s="1235"/>
      <c r="C11" s="1235"/>
      <c r="D11" s="1235"/>
      <c r="E11" s="1235"/>
      <c r="F11" s="1235"/>
      <c r="G11" s="1235"/>
      <c r="H11" s="1235"/>
      <c r="I11" s="1235"/>
      <c r="J11" s="1235"/>
      <c r="K11" s="1235"/>
      <c r="L11" s="1235"/>
    </row>
    <row r="12" spans="1:16" x14ac:dyDescent="0.2">
      <c r="A12" s="269"/>
      <c r="B12" s="269"/>
      <c r="C12" s="225"/>
      <c r="D12" s="225"/>
      <c r="E12" s="225"/>
      <c r="F12" s="225"/>
      <c r="G12" s="225"/>
      <c r="H12" s="225"/>
      <c r="I12" s="225"/>
      <c r="J12" s="270"/>
      <c r="K12" s="270"/>
      <c r="L12" s="270"/>
      <c r="M12" s="225"/>
      <c r="N12" s="225"/>
      <c r="O12" s="225"/>
    </row>
    <row r="13" spans="1:16" ht="15" x14ac:dyDescent="0.25">
      <c r="A13" s="854" t="s">
        <v>1584</v>
      </c>
      <c r="B13" s="853"/>
    </row>
    <row r="14" spans="1:16" ht="9.75" customHeight="1" x14ac:dyDescent="0.2">
      <c r="A14" s="853"/>
      <c r="B14" s="853"/>
    </row>
    <row r="15" spans="1:16" ht="41.25" customHeight="1" x14ac:dyDescent="0.2">
      <c r="A15" s="1620" t="s">
        <v>1585</v>
      </c>
      <c r="B15" s="1621"/>
      <c r="C15" s="1622"/>
      <c r="D15" s="1622"/>
      <c r="E15" s="1622"/>
      <c r="F15" s="1622"/>
      <c r="G15" s="1622"/>
      <c r="H15" s="1622"/>
      <c r="I15" s="1622"/>
      <c r="J15" s="1622"/>
      <c r="K15" s="1622"/>
      <c r="L15" s="1622"/>
      <c r="M15" s="1622"/>
      <c r="N15" s="1622"/>
      <c r="O15" s="1622"/>
      <c r="P15" s="1623"/>
    </row>
    <row r="16" spans="1:16" ht="25.5" customHeight="1" x14ac:dyDescent="0.2">
      <c r="A16" s="1577" t="s">
        <v>1587</v>
      </c>
      <c r="B16" s="1577"/>
      <c r="C16" s="1577"/>
      <c r="D16" s="1577"/>
      <c r="E16" s="1577"/>
      <c r="F16" s="1577"/>
      <c r="G16" s="1577"/>
      <c r="H16" s="1577"/>
      <c r="I16" s="1577"/>
      <c r="J16" s="1577"/>
      <c r="K16" s="1578"/>
      <c r="L16" s="1581" t="s">
        <v>1371</v>
      </c>
      <c r="M16" s="1582"/>
      <c r="N16" s="1582"/>
      <c r="O16" s="1582"/>
      <c r="P16" s="1583"/>
    </row>
    <row r="17" spans="1:21" x14ac:dyDescent="0.2">
      <c r="A17" s="1579"/>
      <c r="B17" s="1579"/>
      <c r="C17" s="1579"/>
      <c r="D17" s="1579"/>
      <c r="E17" s="1579"/>
      <c r="F17" s="1579"/>
      <c r="G17" s="1579"/>
      <c r="H17" s="1579"/>
      <c r="I17" s="1579"/>
      <c r="J17" s="1579"/>
      <c r="K17" s="1580"/>
      <c r="L17" s="1584"/>
      <c r="M17" s="1585"/>
      <c r="N17" s="1585"/>
      <c r="O17" s="1585"/>
      <c r="P17" s="1586"/>
    </row>
    <row r="18" spans="1:21" x14ac:dyDescent="0.2">
      <c r="A18" s="1579"/>
      <c r="B18" s="1579"/>
      <c r="C18" s="1579"/>
      <c r="D18" s="1579"/>
      <c r="E18" s="1579"/>
      <c r="F18" s="1579"/>
      <c r="G18" s="1579"/>
      <c r="H18" s="1579"/>
      <c r="I18" s="1579"/>
      <c r="J18" s="1579"/>
      <c r="K18" s="1580"/>
      <c r="L18" s="1587"/>
      <c r="M18" s="1588"/>
      <c r="N18" s="1588"/>
      <c r="O18" s="1588"/>
      <c r="P18" s="1589"/>
    </row>
    <row r="19" spans="1:21" x14ac:dyDescent="0.2">
      <c r="A19" s="1579"/>
      <c r="B19" s="1579"/>
      <c r="C19" s="1579"/>
      <c r="D19" s="1579"/>
      <c r="E19" s="1579"/>
      <c r="F19" s="1579"/>
      <c r="G19" s="1579"/>
      <c r="H19" s="1579"/>
      <c r="I19" s="1579"/>
      <c r="J19" s="1579"/>
      <c r="K19" s="1580"/>
      <c r="L19" s="881" t="s">
        <v>1595</v>
      </c>
      <c r="M19" s="883" t="s">
        <v>130</v>
      </c>
      <c r="N19" s="881" t="s">
        <v>1595</v>
      </c>
      <c r="O19" s="1590" t="str">
        <f>IF(M19="Starting Year", " ",M19-1)</f>
        <v xml:space="preserve"> </v>
      </c>
      <c r="P19" s="1591"/>
    </row>
    <row r="20" spans="1:21" ht="15" customHeight="1" x14ac:dyDescent="0.2">
      <c r="A20" s="1592" t="s">
        <v>1589</v>
      </c>
      <c r="B20" s="1593"/>
      <c r="C20" s="1593"/>
      <c r="D20" s="1593"/>
      <c r="E20" s="1593"/>
      <c r="F20" s="1593"/>
      <c r="G20" s="1593"/>
      <c r="H20" s="1593"/>
      <c r="I20" s="1593"/>
      <c r="J20" s="1593"/>
      <c r="K20" s="1594"/>
      <c r="L20" s="858" t="s">
        <v>124</v>
      </c>
      <c r="M20" s="885"/>
      <c r="N20" s="858" t="s">
        <v>124</v>
      </c>
      <c r="O20" s="1595"/>
      <c r="P20" s="1596"/>
      <c r="Q20" s="888" t="str">
        <f>IF(T20+U20&gt;0, "&lt;Error! Must be entered as positive!","")</f>
        <v/>
      </c>
      <c r="T20" s="889">
        <f t="shared" ref="T20:T27" si="0">IF(M20&lt;0,1,0)</f>
        <v>0</v>
      </c>
      <c r="U20" s="889">
        <f>IF(O20&lt;0,1,0)</f>
        <v>0</v>
      </c>
    </row>
    <row r="21" spans="1:21" ht="15" customHeight="1" x14ac:dyDescent="0.2">
      <c r="A21" s="1601" t="s">
        <v>1590</v>
      </c>
      <c r="B21" s="1602"/>
      <c r="C21" s="1602"/>
      <c r="D21" s="1602"/>
      <c r="E21" s="1602"/>
      <c r="F21" s="1602"/>
      <c r="G21" s="1602"/>
      <c r="H21" s="1602"/>
      <c r="I21" s="1602"/>
      <c r="J21" s="1602"/>
      <c r="K21" s="1603"/>
      <c r="L21" s="858" t="s">
        <v>125</v>
      </c>
      <c r="M21" s="885"/>
      <c r="N21" s="858" t="s">
        <v>125</v>
      </c>
      <c r="O21" s="1595"/>
      <c r="P21" s="1596"/>
      <c r="Q21" s="888" t="str">
        <f t="shared" ref="Q21:Q27" si="1">IF(T21+U21&gt;0, "&lt;Error! Must be entered as positive!","")</f>
        <v/>
      </c>
      <c r="T21" s="889">
        <f t="shared" si="0"/>
        <v>0</v>
      </c>
      <c r="U21" s="889">
        <f t="shared" ref="U21:U27" si="2">IF(O21&lt;0,1,0)</f>
        <v>0</v>
      </c>
    </row>
    <row r="22" spans="1:21" ht="15" customHeight="1" x14ac:dyDescent="0.2">
      <c r="A22" s="1598" t="s">
        <v>1626</v>
      </c>
      <c r="B22" s="1599"/>
      <c r="C22" s="1599"/>
      <c r="D22" s="1599"/>
      <c r="E22" s="1599"/>
      <c r="F22" s="1599"/>
      <c r="G22" s="1599"/>
      <c r="H22" s="1599"/>
      <c r="I22" s="1599"/>
      <c r="J22" s="1599"/>
      <c r="K22" s="1600"/>
      <c r="L22" s="858" t="s">
        <v>124</v>
      </c>
      <c r="M22" s="885"/>
      <c r="N22" s="858" t="s">
        <v>124</v>
      </c>
      <c r="O22" s="1595"/>
      <c r="P22" s="1596"/>
      <c r="Q22" s="888" t="str">
        <f t="shared" si="1"/>
        <v/>
      </c>
      <c r="T22" s="889">
        <f t="shared" si="0"/>
        <v>0</v>
      </c>
      <c r="U22" s="889">
        <f t="shared" si="2"/>
        <v>0</v>
      </c>
    </row>
    <row r="23" spans="1:21" ht="15" customHeight="1" x14ac:dyDescent="0.2">
      <c r="A23" s="1598" t="s">
        <v>1627</v>
      </c>
      <c r="B23" s="1599"/>
      <c r="C23" s="1599"/>
      <c r="D23" s="1599"/>
      <c r="E23" s="1599"/>
      <c r="F23" s="1599"/>
      <c r="G23" s="1599"/>
      <c r="H23" s="1599"/>
      <c r="I23" s="1599"/>
      <c r="J23" s="1599"/>
      <c r="K23" s="1600"/>
      <c r="L23" s="858" t="s">
        <v>124</v>
      </c>
      <c r="M23" s="885"/>
      <c r="N23" s="858" t="s">
        <v>124</v>
      </c>
      <c r="O23" s="1595"/>
      <c r="P23" s="1596"/>
      <c r="Q23" s="888" t="str">
        <f t="shared" si="1"/>
        <v/>
      </c>
      <c r="T23" s="889">
        <f t="shared" si="0"/>
        <v>0</v>
      </c>
      <c r="U23" s="889">
        <f t="shared" si="2"/>
        <v>0</v>
      </c>
    </row>
    <row r="24" spans="1:21" ht="15" customHeight="1" x14ac:dyDescent="0.2">
      <c r="A24" s="1598" t="s">
        <v>1628</v>
      </c>
      <c r="B24" s="1599"/>
      <c r="C24" s="1599"/>
      <c r="D24" s="1599"/>
      <c r="E24" s="1599"/>
      <c r="F24" s="1599"/>
      <c r="G24" s="1599"/>
      <c r="H24" s="1599"/>
      <c r="I24" s="1599"/>
      <c r="J24" s="1599"/>
      <c r="K24" s="1600"/>
      <c r="L24" s="858" t="s">
        <v>124</v>
      </c>
      <c r="M24" s="885"/>
      <c r="N24" s="858" t="s">
        <v>124</v>
      </c>
      <c r="O24" s="1595"/>
      <c r="P24" s="1596"/>
      <c r="Q24" s="888" t="str">
        <f t="shared" si="1"/>
        <v/>
      </c>
      <c r="T24" s="889">
        <f t="shared" si="0"/>
        <v>0</v>
      </c>
      <c r="U24" s="889">
        <f t="shared" si="2"/>
        <v>0</v>
      </c>
    </row>
    <row r="25" spans="1:21" ht="15" customHeight="1" x14ac:dyDescent="0.2">
      <c r="A25" s="1598" t="s">
        <v>1591</v>
      </c>
      <c r="B25" s="1599"/>
      <c r="C25" s="1599"/>
      <c r="D25" s="1599"/>
      <c r="E25" s="1599"/>
      <c r="F25" s="1599"/>
      <c r="G25" s="1599"/>
      <c r="H25" s="1599"/>
      <c r="I25" s="1599"/>
      <c r="J25" s="1599"/>
      <c r="K25" s="1600"/>
      <c r="L25" s="858" t="s">
        <v>124</v>
      </c>
      <c r="M25" s="885"/>
      <c r="N25" s="858" t="s">
        <v>124</v>
      </c>
      <c r="O25" s="1595"/>
      <c r="P25" s="1596"/>
      <c r="Q25" s="888" t="str">
        <f t="shared" si="1"/>
        <v/>
      </c>
      <c r="T25" s="889">
        <f t="shared" si="0"/>
        <v>0</v>
      </c>
      <c r="U25" s="889">
        <f t="shared" si="2"/>
        <v>0</v>
      </c>
    </row>
    <row r="26" spans="1:21" ht="15" customHeight="1" x14ac:dyDescent="0.2">
      <c r="A26" s="1598" t="s">
        <v>1632</v>
      </c>
      <c r="B26" s="1599"/>
      <c r="C26" s="1599"/>
      <c r="D26" s="1599"/>
      <c r="E26" s="1599"/>
      <c r="F26" s="1599"/>
      <c r="G26" s="1599"/>
      <c r="H26" s="1599"/>
      <c r="I26" s="1599"/>
      <c r="J26" s="1599"/>
      <c r="K26" s="1600"/>
      <c r="L26" s="858" t="s">
        <v>124</v>
      </c>
      <c r="M26" s="885"/>
      <c r="N26" s="858" t="s">
        <v>124</v>
      </c>
      <c r="O26" s="1595"/>
      <c r="P26" s="1596"/>
      <c r="Q26" s="888" t="str">
        <f t="shared" si="1"/>
        <v/>
      </c>
      <c r="T26" s="889">
        <f t="shared" si="0"/>
        <v>0</v>
      </c>
      <c r="U26" s="889">
        <f t="shared" si="2"/>
        <v>0</v>
      </c>
    </row>
    <row r="27" spans="1:21" ht="15" customHeight="1" x14ac:dyDescent="0.2">
      <c r="A27" s="1598" t="s">
        <v>1592</v>
      </c>
      <c r="B27" s="1599"/>
      <c r="C27" s="1599"/>
      <c r="D27" s="1599"/>
      <c r="E27" s="1599"/>
      <c r="F27" s="1599"/>
      <c r="G27" s="1599"/>
      <c r="H27" s="1599"/>
      <c r="I27" s="1599"/>
      <c r="J27" s="1599"/>
      <c r="K27" s="1600"/>
      <c r="L27" s="858" t="s">
        <v>124</v>
      </c>
      <c r="M27" s="885"/>
      <c r="N27" s="858" t="s">
        <v>124</v>
      </c>
      <c r="O27" s="1595"/>
      <c r="P27" s="1596"/>
      <c r="Q27" s="888" t="str">
        <f t="shared" si="1"/>
        <v/>
      </c>
      <c r="T27" s="889">
        <f t="shared" si="0"/>
        <v>0</v>
      </c>
      <c r="U27" s="889">
        <f t="shared" si="2"/>
        <v>0</v>
      </c>
    </row>
    <row r="28" spans="1:21" ht="15" customHeight="1" x14ac:dyDescent="0.2">
      <c r="A28" s="1624" t="s">
        <v>1631</v>
      </c>
      <c r="B28" s="1625"/>
      <c r="C28" s="1625"/>
      <c r="D28" s="1625"/>
      <c r="E28" s="1625"/>
      <c r="F28" s="1625"/>
      <c r="G28" s="1625"/>
      <c r="H28" s="1625"/>
      <c r="I28" s="1625"/>
      <c r="J28" s="1625"/>
      <c r="K28" s="1626"/>
      <c r="L28" s="860"/>
      <c r="M28" s="871">
        <f>+M20-M21+M22+M23+M24+M25+M26+M27</f>
        <v>0</v>
      </c>
      <c r="N28" s="860"/>
      <c r="O28" s="1627">
        <f>+O20-O21+O22+O23+O24+O25+O26+O27</f>
        <v>0</v>
      </c>
      <c r="P28" s="1628"/>
      <c r="T28" s="889">
        <f>SUM(T20:T27)</f>
        <v>0</v>
      </c>
      <c r="U28" s="889">
        <f>SUM(U20:U27)</f>
        <v>0</v>
      </c>
    </row>
    <row r="29" spans="1:21" ht="12.75" customHeight="1" x14ac:dyDescent="0.2">
      <c r="A29" s="1565" t="s">
        <v>1633</v>
      </c>
      <c r="B29" s="1566"/>
      <c r="C29" s="1566"/>
      <c r="D29" s="1566"/>
      <c r="E29" s="1566"/>
      <c r="F29" s="1566"/>
      <c r="G29" s="1566"/>
      <c r="H29" s="1566"/>
      <c r="I29" s="1566"/>
      <c r="J29" s="1566"/>
      <c r="K29" s="1567"/>
      <c r="L29" s="861"/>
      <c r="M29" s="862"/>
      <c r="N29" s="862"/>
      <c r="O29" s="863" t="s">
        <v>1596</v>
      </c>
      <c r="P29" s="864"/>
    </row>
    <row r="30" spans="1:21" x14ac:dyDescent="0.2">
      <c r="A30" s="1568"/>
      <c r="B30" s="1569"/>
      <c r="C30" s="1569"/>
      <c r="D30" s="1569"/>
      <c r="E30" s="1569"/>
      <c r="F30" s="1569"/>
      <c r="G30" s="1569"/>
      <c r="H30" s="1569"/>
      <c r="I30" s="1569"/>
      <c r="J30" s="1569"/>
      <c r="K30" s="1570"/>
      <c r="L30" s="865"/>
      <c r="M30" s="872">
        <f>+M28+O28</f>
        <v>0</v>
      </c>
      <c r="N30" s="866" t="s">
        <v>1594</v>
      </c>
      <c r="O30" s="884">
        <v>24</v>
      </c>
      <c r="P30" s="867" t="s">
        <v>1</v>
      </c>
      <c r="T30" s="889">
        <f>+T28+U28</f>
        <v>0</v>
      </c>
    </row>
    <row r="31" spans="1:21" x14ac:dyDescent="0.2">
      <c r="A31" s="1571"/>
      <c r="B31" s="1572"/>
      <c r="C31" s="1572"/>
      <c r="D31" s="1572"/>
      <c r="E31" s="1572"/>
      <c r="F31" s="1572"/>
      <c r="G31" s="1572"/>
      <c r="H31" s="1572"/>
      <c r="I31" s="1572"/>
      <c r="J31" s="1572"/>
      <c r="K31" s="1573"/>
      <c r="L31" s="868"/>
      <c r="M31" s="1574">
        <f>+M30/O30</f>
        <v>0</v>
      </c>
      <c r="N31" s="1574"/>
      <c r="O31" s="1574"/>
      <c r="P31" s="869"/>
    </row>
    <row r="32" spans="1:21" ht="21" customHeight="1" x14ac:dyDescent="0.25">
      <c r="A32" s="1639" t="str">
        <f>IF(T30&gt;0, "ERROR!!  WARNING!  All numbers above MUST be entered as a POSITIVE number.  Please correct the data entry!", " ")</f>
        <v xml:space="preserve"> </v>
      </c>
      <c r="B32" s="1639"/>
      <c r="C32" s="1639"/>
      <c r="D32" s="1639"/>
      <c r="E32" s="1639"/>
      <c r="F32" s="1639"/>
      <c r="G32" s="1639"/>
      <c r="H32" s="1639"/>
      <c r="I32" s="1639"/>
      <c r="J32" s="1639"/>
      <c r="K32" s="1639"/>
      <c r="L32" s="1639"/>
      <c r="M32" s="1639"/>
      <c r="N32" s="1639"/>
      <c r="O32" s="1639"/>
      <c r="P32" s="1639"/>
    </row>
    <row r="33" spans="1:16" ht="61.5" customHeight="1" x14ac:dyDescent="0.2">
      <c r="A33" s="1575" t="s">
        <v>1623</v>
      </c>
      <c r="B33" s="1575"/>
      <c r="C33" s="1575"/>
      <c r="D33" s="1575"/>
      <c r="E33" s="1575"/>
      <c r="F33" s="1575"/>
      <c r="G33" s="1575"/>
      <c r="H33" s="1575"/>
      <c r="I33" s="1575"/>
      <c r="J33" s="1575"/>
      <c r="K33" s="1575"/>
      <c r="L33" s="1575"/>
      <c r="M33" s="1575"/>
      <c r="N33" s="1575"/>
      <c r="O33" s="1575"/>
      <c r="P33" s="1575"/>
    </row>
    <row r="34" spans="1:16" ht="12" customHeight="1" x14ac:dyDescent="0.2">
      <c r="A34" s="882"/>
      <c r="B34" s="882"/>
      <c r="C34" s="882"/>
      <c r="D34" s="882"/>
      <c r="E34" s="882"/>
      <c r="F34" s="882"/>
      <c r="G34" s="882"/>
      <c r="H34" s="882"/>
      <c r="I34" s="882"/>
      <c r="J34" s="882"/>
      <c r="K34" s="882"/>
      <c r="L34" s="882"/>
      <c r="M34" s="882"/>
      <c r="N34" s="882"/>
      <c r="O34" s="882"/>
      <c r="P34" s="882"/>
    </row>
    <row r="35" spans="1:16" x14ac:dyDescent="0.2">
      <c r="A35" s="853" t="s">
        <v>15</v>
      </c>
    </row>
    <row r="36" spans="1:16" ht="48.75" customHeight="1" x14ac:dyDescent="0.2">
      <c r="A36" s="1597"/>
      <c r="B36" s="1597"/>
      <c r="C36" s="1597"/>
      <c r="D36" s="1597"/>
      <c r="E36" s="1597"/>
      <c r="F36" s="1597"/>
      <c r="G36" s="1597"/>
      <c r="H36" s="1597"/>
      <c r="I36" s="1597"/>
      <c r="J36" s="1597"/>
      <c r="K36" s="1597"/>
      <c r="L36" s="1597"/>
      <c r="M36" s="1597"/>
      <c r="N36" s="1597"/>
      <c r="O36" s="1597"/>
      <c r="P36" s="1597"/>
    </row>
    <row r="38" spans="1:16" ht="15" x14ac:dyDescent="0.25">
      <c r="A38" s="854" t="s">
        <v>1624</v>
      </c>
      <c r="B38" s="853"/>
    </row>
    <row r="39" spans="1:16" ht="6" customHeight="1" x14ac:dyDescent="0.25">
      <c r="A39" s="854"/>
    </row>
    <row r="40" spans="1:16" ht="17.25" customHeight="1" x14ac:dyDescent="0.2">
      <c r="A40" s="270" t="s">
        <v>14</v>
      </c>
      <c r="B40" s="1576" t="str">
        <f>IF(B10="","",B10)</f>
        <v/>
      </c>
      <c r="C40" s="1576"/>
      <c r="D40" s="1576"/>
      <c r="E40" s="1576"/>
      <c r="F40" s="1576"/>
      <c r="G40" s="1576"/>
      <c r="H40" s="1576"/>
      <c r="I40" s="1576"/>
      <c r="J40" s="1576"/>
      <c r="K40" s="1576"/>
      <c r="L40" s="1576"/>
    </row>
    <row r="41" spans="1:16" x14ac:dyDescent="0.2">
      <c r="A41" s="270" t="s">
        <v>128</v>
      </c>
      <c r="B41" s="1576" t="str">
        <f>IF(B11="","",B11)</f>
        <v/>
      </c>
      <c r="C41" s="1576"/>
      <c r="D41" s="1576"/>
      <c r="E41" s="1576"/>
      <c r="F41" s="1576"/>
      <c r="G41" s="1576"/>
      <c r="H41" s="1576"/>
      <c r="I41" s="1576"/>
      <c r="J41" s="1576"/>
      <c r="K41" s="1576"/>
      <c r="L41" s="1576"/>
    </row>
    <row r="42" spans="1:16" ht="6.75" customHeight="1" x14ac:dyDescent="0.2"/>
    <row r="43" spans="1:16" ht="7.5" customHeight="1" x14ac:dyDescent="0.2">
      <c r="A43" s="853"/>
      <c r="B43" s="853"/>
    </row>
    <row r="44" spans="1:16" ht="41.25" customHeight="1" x14ac:dyDescent="0.2">
      <c r="A44" s="1620" t="s">
        <v>1625</v>
      </c>
      <c r="B44" s="1621"/>
      <c r="C44" s="1622"/>
      <c r="D44" s="1622"/>
      <c r="E44" s="1622"/>
      <c r="F44" s="1622"/>
      <c r="G44" s="1622"/>
      <c r="H44" s="1622"/>
      <c r="I44" s="1622"/>
      <c r="J44" s="1622"/>
      <c r="K44" s="1622"/>
      <c r="L44" s="1622"/>
      <c r="M44" s="1622"/>
      <c r="N44" s="1622"/>
      <c r="O44" s="1622"/>
      <c r="P44" s="1623"/>
    </row>
    <row r="45" spans="1:16" ht="25.5" customHeight="1" x14ac:dyDescent="0.2">
      <c r="A45" s="1577" t="s">
        <v>1587</v>
      </c>
      <c r="B45" s="1577"/>
      <c r="C45" s="1577"/>
      <c r="D45" s="1577"/>
      <c r="E45" s="1577"/>
      <c r="F45" s="1577"/>
      <c r="G45" s="1577"/>
      <c r="H45" s="1577"/>
      <c r="I45" s="1577"/>
      <c r="J45" s="1577"/>
      <c r="K45" s="1578"/>
      <c r="L45" s="1581" t="s">
        <v>1371</v>
      </c>
      <c r="M45" s="1582"/>
      <c r="N45" s="1582"/>
      <c r="O45" s="1582"/>
      <c r="P45" s="1583"/>
    </row>
    <row r="46" spans="1:16" x14ac:dyDescent="0.2">
      <c r="A46" s="1579"/>
      <c r="B46" s="1579"/>
      <c r="C46" s="1579"/>
      <c r="D46" s="1579"/>
      <c r="E46" s="1579"/>
      <c r="F46" s="1579"/>
      <c r="G46" s="1579"/>
      <c r="H46" s="1579"/>
      <c r="I46" s="1579"/>
      <c r="J46" s="1579"/>
      <c r="K46" s="1580"/>
      <c r="L46" s="1584"/>
      <c r="M46" s="1585"/>
      <c r="N46" s="1585"/>
      <c r="O46" s="1585"/>
      <c r="P46" s="1586"/>
    </row>
    <row r="47" spans="1:16" x14ac:dyDescent="0.2">
      <c r="A47" s="1579"/>
      <c r="B47" s="1579"/>
      <c r="C47" s="1579"/>
      <c r="D47" s="1579"/>
      <c r="E47" s="1579"/>
      <c r="F47" s="1579"/>
      <c r="G47" s="1579"/>
      <c r="H47" s="1579"/>
      <c r="I47" s="1579"/>
      <c r="J47" s="1579"/>
      <c r="K47" s="1580"/>
      <c r="L47" s="1587"/>
      <c r="M47" s="1588"/>
      <c r="N47" s="1588"/>
      <c r="O47" s="1588"/>
      <c r="P47" s="1589"/>
    </row>
    <row r="48" spans="1:16" x14ac:dyDescent="0.2">
      <c r="A48" s="1579"/>
      <c r="B48" s="1579"/>
      <c r="C48" s="1579"/>
      <c r="D48" s="1579"/>
      <c r="E48" s="1579"/>
      <c r="F48" s="1579"/>
      <c r="G48" s="1579"/>
      <c r="H48" s="1579"/>
      <c r="I48" s="1579"/>
      <c r="J48" s="1579"/>
      <c r="K48" s="1580"/>
      <c r="L48" s="881" t="s">
        <v>1595</v>
      </c>
      <c r="M48" s="883" t="s">
        <v>130</v>
      </c>
      <c r="N48" s="881" t="s">
        <v>1595</v>
      </c>
      <c r="O48" s="1590" t="str">
        <f>IF(M48="Starting Year", " ",M48-1)</f>
        <v xml:space="preserve"> </v>
      </c>
      <c r="P48" s="1591"/>
    </row>
    <row r="49" spans="1:21" ht="15" customHeight="1" x14ac:dyDescent="0.2">
      <c r="A49" s="1592" t="s">
        <v>1589</v>
      </c>
      <c r="B49" s="1593"/>
      <c r="C49" s="1593"/>
      <c r="D49" s="1593"/>
      <c r="E49" s="1593"/>
      <c r="F49" s="1593"/>
      <c r="G49" s="1593"/>
      <c r="H49" s="1593"/>
      <c r="I49" s="1593"/>
      <c r="J49" s="1593"/>
      <c r="K49" s="1594"/>
      <c r="L49" s="858" t="s">
        <v>124</v>
      </c>
      <c r="M49" s="885"/>
      <c r="N49" s="858" t="s">
        <v>124</v>
      </c>
      <c r="O49" s="1595"/>
      <c r="P49" s="1596"/>
      <c r="Q49" s="888" t="str">
        <f>IF(T49+U49&gt;0, "&lt;Error! Must be entered as positive!","")</f>
        <v/>
      </c>
      <c r="T49" s="889">
        <f t="shared" ref="T49:T56" si="3">IF(M49&lt;0,1,0)</f>
        <v>0</v>
      </c>
      <c r="U49" s="889">
        <f>IF(O49&lt;0,1,0)</f>
        <v>0</v>
      </c>
    </row>
    <row r="50" spans="1:21" ht="15" customHeight="1" x14ac:dyDescent="0.2">
      <c r="A50" s="1601" t="s">
        <v>1590</v>
      </c>
      <c r="B50" s="1602"/>
      <c r="C50" s="1602"/>
      <c r="D50" s="1602"/>
      <c r="E50" s="1602"/>
      <c r="F50" s="1602"/>
      <c r="G50" s="1602"/>
      <c r="H50" s="1602"/>
      <c r="I50" s="1602"/>
      <c r="J50" s="1602"/>
      <c r="K50" s="1603"/>
      <c r="L50" s="858" t="s">
        <v>125</v>
      </c>
      <c r="M50" s="885"/>
      <c r="N50" s="858" t="s">
        <v>125</v>
      </c>
      <c r="O50" s="1595"/>
      <c r="P50" s="1596"/>
      <c r="Q50" s="888" t="str">
        <f t="shared" ref="Q50:Q56" si="4">IF(T50+U50&gt;0, "&lt;Error! Must be entered as positive!","")</f>
        <v/>
      </c>
      <c r="T50" s="889">
        <f t="shared" si="3"/>
        <v>0</v>
      </c>
      <c r="U50" s="889">
        <f t="shared" ref="U50:U56" si="5">IF(O50&lt;0,1,0)</f>
        <v>0</v>
      </c>
    </row>
    <row r="51" spans="1:21" ht="15" customHeight="1" x14ac:dyDescent="0.2">
      <c r="A51" s="1598" t="s">
        <v>1626</v>
      </c>
      <c r="B51" s="1599"/>
      <c r="C51" s="1599"/>
      <c r="D51" s="1599"/>
      <c r="E51" s="1599"/>
      <c r="F51" s="1599"/>
      <c r="G51" s="1599"/>
      <c r="H51" s="1599"/>
      <c r="I51" s="1599"/>
      <c r="J51" s="1599"/>
      <c r="K51" s="1600"/>
      <c r="L51" s="858" t="s">
        <v>124</v>
      </c>
      <c r="M51" s="885"/>
      <c r="N51" s="858" t="s">
        <v>124</v>
      </c>
      <c r="O51" s="1595"/>
      <c r="P51" s="1596"/>
      <c r="Q51" s="888" t="str">
        <f t="shared" si="4"/>
        <v/>
      </c>
      <c r="T51" s="889">
        <f t="shared" si="3"/>
        <v>0</v>
      </c>
      <c r="U51" s="889">
        <f t="shared" si="5"/>
        <v>0</v>
      </c>
    </row>
    <row r="52" spans="1:21" ht="15" customHeight="1" x14ac:dyDescent="0.2">
      <c r="A52" s="1598" t="s">
        <v>1627</v>
      </c>
      <c r="B52" s="1599"/>
      <c r="C52" s="1599"/>
      <c r="D52" s="1599"/>
      <c r="E52" s="1599"/>
      <c r="F52" s="1599"/>
      <c r="G52" s="1599"/>
      <c r="H52" s="1599"/>
      <c r="I52" s="1599"/>
      <c r="J52" s="1599"/>
      <c r="K52" s="1600"/>
      <c r="L52" s="858" t="s">
        <v>124</v>
      </c>
      <c r="M52" s="885"/>
      <c r="N52" s="858" t="s">
        <v>124</v>
      </c>
      <c r="O52" s="1595"/>
      <c r="P52" s="1596"/>
      <c r="Q52" s="888" t="str">
        <f t="shared" si="4"/>
        <v/>
      </c>
      <c r="T52" s="889">
        <f t="shared" si="3"/>
        <v>0</v>
      </c>
      <c r="U52" s="889">
        <f t="shared" si="5"/>
        <v>0</v>
      </c>
    </row>
    <row r="53" spans="1:21" ht="15" customHeight="1" x14ac:dyDescent="0.2">
      <c r="A53" s="1598" t="s">
        <v>1628</v>
      </c>
      <c r="B53" s="1599"/>
      <c r="C53" s="1599"/>
      <c r="D53" s="1599"/>
      <c r="E53" s="1599"/>
      <c r="F53" s="1599"/>
      <c r="G53" s="1599"/>
      <c r="H53" s="1599"/>
      <c r="I53" s="1599"/>
      <c r="J53" s="1599"/>
      <c r="K53" s="1600"/>
      <c r="L53" s="858" t="s">
        <v>124</v>
      </c>
      <c r="M53" s="885"/>
      <c r="N53" s="858" t="s">
        <v>124</v>
      </c>
      <c r="O53" s="1595"/>
      <c r="P53" s="1596"/>
      <c r="Q53" s="888" t="str">
        <f t="shared" si="4"/>
        <v/>
      </c>
      <c r="T53" s="889">
        <f t="shared" si="3"/>
        <v>0</v>
      </c>
      <c r="U53" s="889">
        <f t="shared" si="5"/>
        <v>0</v>
      </c>
    </row>
    <row r="54" spans="1:21" ht="15" customHeight="1" x14ac:dyDescent="0.2">
      <c r="A54" s="1598" t="s">
        <v>1591</v>
      </c>
      <c r="B54" s="1599"/>
      <c r="C54" s="1599"/>
      <c r="D54" s="1599"/>
      <c r="E54" s="1599"/>
      <c r="F54" s="1599"/>
      <c r="G54" s="1599"/>
      <c r="H54" s="1599"/>
      <c r="I54" s="1599"/>
      <c r="J54" s="1599"/>
      <c r="K54" s="1600"/>
      <c r="L54" s="858" t="s">
        <v>124</v>
      </c>
      <c r="M54" s="885"/>
      <c r="N54" s="858" t="s">
        <v>124</v>
      </c>
      <c r="O54" s="1595"/>
      <c r="P54" s="1596"/>
      <c r="Q54" s="888" t="str">
        <f t="shared" si="4"/>
        <v/>
      </c>
      <c r="T54" s="889">
        <f t="shared" si="3"/>
        <v>0</v>
      </c>
      <c r="U54" s="889">
        <f t="shared" si="5"/>
        <v>0</v>
      </c>
    </row>
    <row r="55" spans="1:21" ht="15" customHeight="1" x14ac:dyDescent="0.2">
      <c r="A55" s="1598" t="s">
        <v>1629</v>
      </c>
      <c r="B55" s="1599"/>
      <c r="C55" s="1599"/>
      <c r="D55" s="1599"/>
      <c r="E55" s="1599"/>
      <c r="F55" s="1599"/>
      <c r="G55" s="1599"/>
      <c r="H55" s="1599"/>
      <c r="I55" s="1599"/>
      <c r="J55" s="1599"/>
      <c r="K55" s="1600"/>
      <c r="L55" s="858" t="s">
        <v>124</v>
      </c>
      <c r="M55" s="885"/>
      <c r="N55" s="858" t="s">
        <v>124</v>
      </c>
      <c r="O55" s="1595"/>
      <c r="P55" s="1596"/>
      <c r="Q55" s="888" t="str">
        <f t="shared" si="4"/>
        <v/>
      </c>
      <c r="T55" s="889">
        <f t="shared" si="3"/>
        <v>0</v>
      </c>
      <c r="U55" s="889">
        <f t="shared" si="5"/>
        <v>0</v>
      </c>
    </row>
    <row r="56" spans="1:21" ht="15" customHeight="1" x14ac:dyDescent="0.2">
      <c r="A56" s="1598" t="s">
        <v>1592</v>
      </c>
      <c r="B56" s="1599"/>
      <c r="C56" s="1599"/>
      <c r="D56" s="1599"/>
      <c r="E56" s="1599"/>
      <c r="F56" s="1599"/>
      <c r="G56" s="1599"/>
      <c r="H56" s="1599"/>
      <c r="I56" s="1599"/>
      <c r="J56" s="1599"/>
      <c r="K56" s="1600"/>
      <c r="L56" s="858" t="s">
        <v>124</v>
      </c>
      <c r="M56" s="885"/>
      <c r="N56" s="858" t="s">
        <v>124</v>
      </c>
      <c r="O56" s="1595"/>
      <c r="P56" s="1596"/>
      <c r="Q56" s="888" t="str">
        <f t="shared" si="4"/>
        <v/>
      </c>
      <c r="T56" s="889">
        <f t="shared" si="3"/>
        <v>0</v>
      </c>
      <c r="U56" s="889">
        <f t="shared" si="5"/>
        <v>0</v>
      </c>
    </row>
    <row r="57" spans="1:21" ht="15" customHeight="1" x14ac:dyDescent="0.2">
      <c r="A57" s="1624" t="s">
        <v>1631</v>
      </c>
      <c r="B57" s="1625"/>
      <c r="C57" s="1625"/>
      <c r="D57" s="1625"/>
      <c r="E57" s="1625"/>
      <c r="F57" s="1625"/>
      <c r="G57" s="1625"/>
      <c r="H57" s="1625"/>
      <c r="I57" s="1625"/>
      <c r="J57" s="1625"/>
      <c r="K57" s="1626"/>
      <c r="L57" s="860"/>
      <c r="M57" s="871">
        <f>+M49-M50+M51+M52+M53+M54+M55+M56</f>
        <v>0</v>
      </c>
      <c r="N57" s="860"/>
      <c r="O57" s="1627">
        <f>+O49-O50+O51+O52+O53+O54+O55+O56</f>
        <v>0</v>
      </c>
      <c r="P57" s="1628"/>
      <c r="T57" s="889">
        <f>SUM(T49:T56)</f>
        <v>0</v>
      </c>
      <c r="U57" s="889">
        <f>SUM(U49:U56)</f>
        <v>0</v>
      </c>
    </row>
    <row r="58" spans="1:21" ht="12.75" customHeight="1" x14ac:dyDescent="0.2">
      <c r="A58" s="1565" t="s">
        <v>1630</v>
      </c>
      <c r="B58" s="1566"/>
      <c r="C58" s="1566"/>
      <c r="D58" s="1566"/>
      <c r="E58" s="1566"/>
      <c r="F58" s="1566"/>
      <c r="G58" s="1566"/>
      <c r="H58" s="1566"/>
      <c r="I58" s="1566"/>
      <c r="J58" s="1566"/>
      <c r="K58" s="1567"/>
      <c r="L58" s="861"/>
      <c r="M58" s="862"/>
      <c r="N58" s="862"/>
      <c r="O58" s="863" t="s">
        <v>1596</v>
      </c>
      <c r="P58" s="864"/>
    </row>
    <row r="59" spans="1:21" x14ac:dyDescent="0.2">
      <c r="A59" s="1568"/>
      <c r="B59" s="1569"/>
      <c r="C59" s="1569"/>
      <c r="D59" s="1569"/>
      <c r="E59" s="1569"/>
      <c r="F59" s="1569"/>
      <c r="G59" s="1569"/>
      <c r="H59" s="1569"/>
      <c r="I59" s="1569"/>
      <c r="J59" s="1569"/>
      <c r="K59" s="1570"/>
      <c r="L59" s="865"/>
      <c r="M59" s="872">
        <f>+M57+O57</f>
        <v>0</v>
      </c>
      <c r="N59" s="866" t="s">
        <v>1594</v>
      </c>
      <c r="O59" s="884">
        <v>24</v>
      </c>
      <c r="P59" s="867" t="s">
        <v>1</v>
      </c>
      <c r="T59" s="889">
        <f>+T57+U57</f>
        <v>0</v>
      </c>
    </row>
    <row r="60" spans="1:21" x14ac:dyDescent="0.2">
      <c r="A60" s="1571"/>
      <c r="B60" s="1572"/>
      <c r="C60" s="1572"/>
      <c r="D60" s="1572"/>
      <c r="E60" s="1572"/>
      <c r="F60" s="1572"/>
      <c r="G60" s="1572"/>
      <c r="H60" s="1572"/>
      <c r="I60" s="1572"/>
      <c r="J60" s="1572"/>
      <c r="K60" s="1573"/>
      <c r="L60" s="868"/>
      <c r="M60" s="1574">
        <f>+M59/O59</f>
        <v>0</v>
      </c>
      <c r="N60" s="1574"/>
      <c r="O60" s="1574"/>
      <c r="P60" s="869"/>
    </row>
    <row r="61" spans="1:21" ht="20.25" customHeight="1" x14ac:dyDescent="0.25">
      <c r="A61" s="1639" t="str">
        <f>IF(T59&gt;0, "ERROR!!  WARNING!  All numbers above MUST be entered as a POSITIVE number.  Please correct the data entry!", " ")</f>
        <v xml:space="preserve"> </v>
      </c>
      <c r="B61" s="1639"/>
      <c r="C61" s="1639"/>
      <c r="D61" s="1639"/>
      <c r="E61" s="1639"/>
      <c r="F61" s="1639"/>
      <c r="G61" s="1639"/>
      <c r="H61" s="1639"/>
      <c r="I61" s="1639"/>
      <c r="J61" s="1639"/>
      <c r="K61" s="1639"/>
      <c r="L61" s="1639"/>
      <c r="M61" s="1639"/>
      <c r="N61" s="1639"/>
      <c r="O61" s="1639"/>
      <c r="P61" s="1639"/>
    </row>
    <row r="62" spans="1:21" ht="71.25" customHeight="1" x14ac:dyDescent="0.2">
      <c r="A62" s="1575" t="s">
        <v>1623</v>
      </c>
      <c r="B62" s="1575"/>
      <c r="C62" s="1575"/>
      <c r="D62" s="1575"/>
      <c r="E62" s="1575"/>
      <c r="F62" s="1575"/>
      <c r="G62" s="1575"/>
      <c r="H62" s="1575"/>
      <c r="I62" s="1575"/>
      <c r="J62" s="1575"/>
      <c r="K62" s="1575"/>
      <c r="L62" s="1575"/>
      <c r="M62" s="1575"/>
      <c r="N62" s="1575"/>
      <c r="O62" s="1575"/>
      <c r="P62" s="1575"/>
    </row>
    <row r="63" spans="1:21" ht="12" customHeight="1" x14ac:dyDescent="0.2">
      <c r="A63" s="882"/>
      <c r="B63" s="882"/>
      <c r="C63" s="882"/>
      <c r="D63" s="882"/>
      <c r="E63" s="882"/>
      <c r="F63" s="882"/>
      <c r="G63" s="882"/>
      <c r="H63" s="882"/>
      <c r="I63" s="882"/>
      <c r="J63" s="882"/>
      <c r="K63" s="882"/>
      <c r="L63" s="882"/>
      <c r="M63" s="882"/>
      <c r="N63" s="882"/>
      <c r="O63" s="882"/>
      <c r="P63" s="882"/>
    </row>
    <row r="64" spans="1:21" x14ac:dyDescent="0.2">
      <c r="A64" s="853" t="s">
        <v>15</v>
      </c>
    </row>
    <row r="65" spans="1:26" ht="48.75" customHeight="1" x14ac:dyDescent="0.2">
      <c r="A65" s="1597"/>
      <c r="B65" s="1597"/>
      <c r="C65" s="1597"/>
      <c r="D65" s="1597"/>
      <c r="E65" s="1597"/>
      <c r="F65" s="1597"/>
      <c r="G65" s="1597"/>
      <c r="H65" s="1597"/>
      <c r="I65" s="1597"/>
      <c r="J65" s="1597"/>
      <c r="K65" s="1597"/>
      <c r="L65" s="1597"/>
      <c r="M65" s="1597"/>
      <c r="N65" s="1597"/>
      <c r="O65" s="1597"/>
      <c r="P65" s="1597"/>
    </row>
    <row r="66" spans="1:26" ht="11.25" customHeight="1" x14ac:dyDescent="0.2"/>
    <row r="67" spans="1:26" ht="15" x14ac:dyDescent="0.25">
      <c r="A67" s="854" t="s">
        <v>1600</v>
      </c>
    </row>
    <row r="68" spans="1:26" ht="6" customHeight="1" x14ac:dyDescent="0.25">
      <c r="A68" s="854"/>
    </row>
    <row r="69" spans="1:26" ht="17.25" customHeight="1" x14ac:dyDescent="0.2">
      <c r="A69" s="270" t="s">
        <v>14</v>
      </c>
      <c r="B69" s="1576" t="str">
        <f>IF(B10="","",B10)</f>
        <v/>
      </c>
      <c r="C69" s="1576"/>
      <c r="D69" s="1576"/>
      <c r="E69" s="1576"/>
      <c r="F69" s="1576"/>
      <c r="G69" s="1576"/>
      <c r="H69" s="1576"/>
      <c r="I69" s="1576"/>
      <c r="J69" s="1576"/>
      <c r="K69" s="1576"/>
      <c r="L69" s="1576"/>
    </row>
    <row r="70" spans="1:26" x14ac:dyDescent="0.2">
      <c r="A70" s="270" t="s">
        <v>128</v>
      </c>
      <c r="B70" s="1576" t="str">
        <f>IF(B11="","",B11)</f>
        <v/>
      </c>
      <c r="C70" s="1576"/>
      <c r="D70" s="1576"/>
      <c r="E70" s="1576"/>
      <c r="F70" s="1576"/>
      <c r="G70" s="1576"/>
      <c r="H70" s="1576"/>
      <c r="I70" s="1576"/>
      <c r="J70" s="1576"/>
      <c r="K70" s="1576"/>
      <c r="L70" s="1576"/>
    </row>
    <row r="71" spans="1:26" ht="6.75" customHeight="1" x14ac:dyDescent="0.2"/>
    <row r="72" spans="1:26" ht="47.25" customHeight="1" x14ac:dyDescent="0.2">
      <c r="A72" s="1632" t="s">
        <v>1601</v>
      </c>
      <c r="B72" s="1633"/>
      <c r="C72" s="1633"/>
      <c r="D72" s="1633"/>
      <c r="E72" s="1633"/>
      <c r="F72" s="1633"/>
      <c r="G72" s="1633"/>
      <c r="H72" s="1633"/>
      <c r="I72" s="1633"/>
      <c r="J72" s="1633"/>
      <c r="K72" s="1633"/>
      <c r="L72" s="1633"/>
      <c r="M72" s="1633"/>
      <c r="N72" s="1633"/>
      <c r="O72" s="1633"/>
      <c r="P72" s="1634"/>
    </row>
    <row r="73" spans="1:26" s="855" customFormat="1" ht="14.25" customHeight="1" x14ac:dyDescent="0.2">
      <c r="A73" s="1635" t="s">
        <v>1620</v>
      </c>
      <c r="B73" s="1581" t="s">
        <v>1511</v>
      </c>
      <c r="C73" s="1582"/>
      <c r="D73" s="1582"/>
      <c r="E73" s="1582"/>
      <c r="F73" s="1582"/>
      <c r="G73" s="1581" t="s">
        <v>1512</v>
      </c>
      <c r="H73" s="1582"/>
      <c r="I73" s="1582"/>
      <c r="J73" s="1582"/>
      <c r="K73" s="1583"/>
      <c r="L73" s="1581" t="s">
        <v>1586</v>
      </c>
      <c r="M73" s="1582"/>
      <c r="N73" s="1582"/>
      <c r="O73" s="1582"/>
      <c r="P73" s="1583"/>
      <c r="R73" s="890"/>
      <c r="S73" s="890"/>
      <c r="T73" s="890"/>
      <c r="U73" s="890"/>
      <c r="V73" s="890"/>
      <c r="W73" s="890"/>
      <c r="X73" s="890"/>
      <c r="Y73" s="890"/>
      <c r="Z73" s="890"/>
    </row>
    <row r="74" spans="1:26" s="855" customFormat="1" x14ac:dyDescent="0.2">
      <c r="A74" s="1636"/>
      <c r="B74" s="1584"/>
      <c r="C74" s="1585"/>
      <c r="D74" s="1585"/>
      <c r="E74" s="1585"/>
      <c r="F74" s="1585"/>
      <c r="G74" s="1584"/>
      <c r="H74" s="1585"/>
      <c r="I74" s="1585"/>
      <c r="J74" s="1585"/>
      <c r="K74" s="1586"/>
      <c r="L74" s="1584"/>
      <c r="M74" s="1585"/>
      <c r="N74" s="1585"/>
      <c r="O74" s="1585"/>
      <c r="P74" s="1586"/>
      <c r="R74" s="890"/>
      <c r="S74" s="890"/>
      <c r="T74" s="890"/>
      <c r="U74" s="890"/>
      <c r="V74" s="890"/>
      <c r="W74" s="890"/>
      <c r="X74" s="890"/>
      <c r="Y74" s="890"/>
      <c r="Z74" s="890"/>
    </row>
    <row r="75" spans="1:26" s="855" customFormat="1" x14ac:dyDescent="0.2">
      <c r="A75" s="1637"/>
      <c r="B75" s="1584"/>
      <c r="C75" s="1585"/>
      <c r="D75" s="1585"/>
      <c r="E75" s="1585"/>
      <c r="F75" s="1585"/>
      <c r="G75" s="1587"/>
      <c r="H75" s="1588"/>
      <c r="I75" s="1588"/>
      <c r="J75" s="1588"/>
      <c r="K75" s="1589"/>
      <c r="L75" s="1587"/>
      <c r="M75" s="1588"/>
      <c r="N75" s="1588"/>
      <c r="O75" s="1588"/>
      <c r="P75" s="1589"/>
      <c r="R75" s="890"/>
      <c r="S75" s="890"/>
      <c r="T75" s="890"/>
      <c r="U75" s="890"/>
      <c r="V75" s="890"/>
      <c r="W75" s="890"/>
      <c r="X75" s="890"/>
      <c r="Y75" s="890"/>
      <c r="Z75" s="890"/>
    </row>
    <row r="76" spans="1:26" s="855" customFormat="1" ht="27" customHeight="1" x14ac:dyDescent="0.2">
      <c r="A76" s="880" t="s">
        <v>1588</v>
      </c>
      <c r="B76" s="881" t="s">
        <v>1595</v>
      </c>
      <c r="C76" s="886" t="s">
        <v>130</v>
      </c>
      <c r="D76" s="881" t="s">
        <v>1595</v>
      </c>
      <c r="E76" s="1630" t="str">
        <f>IF(C76="starting year", " ", C76-1)</f>
        <v xml:space="preserve"> </v>
      </c>
      <c r="F76" s="1631"/>
      <c r="G76" s="881" t="s">
        <v>1595</v>
      </c>
      <c r="H76" s="883" t="str">
        <f>+C76</f>
        <v>Starting Year</v>
      </c>
      <c r="I76" s="881" t="s">
        <v>1595</v>
      </c>
      <c r="J76" s="1630" t="str">
        <f>+E76</f>
        <v xml:space="preserve"> </v>
      </c>
      <c r="K76" s="1631"/>
      <c r="L76" s="881" t="s">
        <v>1595</v>
      </c>
      <c r="M76" s="883" t="str">
        <f>+C76</f>
        <v>Starting Year</v>
      </c>
      <c r="N76" s="881" t="s">
        <v>1595</v>
      </c>
      <c r="O76" s="1630" t="str">
        <f>+J76</f>
        <v xml:space="preserve"> </v>
      </c>
      <c r="P76" s="1631"/>
      <c r="R76" s="890"/>
      <c r="S76" s="890"/>
      <c r="T76" s="890"/>
      <c r="U76" s="890"/>
      <c r="V76" s="890"/>
      <c r="W76" s="890"/>
      <c r="X76" s="890"/>
      <c r="Y76" s="890"/>
      <c r="Z76" s="890"/>
    </row>
    <row r="77" spans="1:26" s="855" customFormat="1" ht="15.75" customHeight="1" x14ac:dyDescent="0.2">
      <c r="A77" s="857" t="s">
        <v>1589</v>
      </c>
      <c r="B77" s="858" t="s">
        <v>124</v>
      </c>
      <c r="C77" s="885"/>
      <c r="D77" s="858" t="s">
        <v>124</v>
      </c>
      <c r="E77" s="1595"/>
      <c r="F77" s="1596"/>
      <c r="G77" s="858" t="s">
        <v>124</v>
      </c>
      <c r="H77" s="885"/>
      <c r="I77" s="858" t="s">
        <v>124</v>
      </c>
      <c r="J77" s="1595"/>
      <c r="K77" s="1596"/>
      <c r="L77" s="858" t="s">
        <v>124</v>
      </c>
      <c r="M77" s="885"/>
      <c r="N77" s="858" t="s">
        <v>124</v>
      </c>
      <c r="O77" s="1595"/>
      <c r="P77" s="1596"/>
      <c r="Q77" s="888" t="str">
        <f t="shared" ref="Q77:Q84" si="6">IF(Z77&gt;0, "&lt;Error! Must be entered as positive!","")</f>
        <v/>
      </c>
      <c r="R77" s="890"/>
      <c r="S77" s="890"/>
      <c r="T77" s="890">
        <f>IF(C77&lt;0,1,0)</f>
        <v>0</v>
      </c>
      <c r="U77" s="890">
        <f>IF(E77&lt;0,1,0)</f>
        <v>0</v>
      </c>
      <c r="V77" s="890">
        <f>IF(H77&lt;0,1,0)</f>
        <v>0</v>
      </c>
      <c r="W77" s="890">
        <f>IF(J77&lt;0,1,0)</f>
        <v>0</v>
      </c>
      <c r="X77" s="890">
        <f>IF(M77&lt;0,1,0)</f>
        <v>0</v>
      </c>
      <c r="Y77" s="890">
        <f>IF(O77&lt;0,1,0)</f>
        <v>0</v>
      </c>
      <c r="Z77" s="890">
        <f>SUM(T77:Y77)</f>
        <v>0</v>
      </c>
    </row>
    <row r="78" spans="1:26" s="855" customFormat="1" ht="15.75" customHeight="1" x14ac:dyDescent="0.2">
      <c r="A78" s="870" t="s">
        <v>1590</v>
      </c>
      <c r="B78" s="858" t="s">
        <v>125</v>
      </c>
      <c r="C78" s="885"/>
      <c r="D78" s="858" t="s">
        <v>125</v>
      </c>
      <c r="E78" s="1595"/>
      <c r="F78" s="1596"/>
      <c r="G78" s="858" t="s">
        <v>125</v>
      </c>
      <c r="H78" s="885"/>
      <c r="I78" s="858" t="s">
        <v>125</v>
      </c>
      <c r="J78" s="1595"/>
      <c r="K78" s="1596"/>
      <c r="L78" s="858" t="s">
        <v>125</v>
      </c>
      <c r="M78" s="885"/>
      <c r="N78" s="858" t="s">
        <v>125</v>
      </c>
      <c r="O78" s="1595"/>
      <c r="P78" s="1596"/>
      <c r="Q78" s="888" t="str">
        <f t="shared" si="6"/>
        <v/>
      </c>
      <c r="R78" s="890"/>
      <c r="S78" s="890"/>
      <c r="T78" s="890">
        <f t="shared" ref="T78:T84" si="7">IF(C78&lt;0,1,0)</f>
        <v>0</v>
      </c>
      <c r="U78" s="890">
        <f t="shared" ref="U78:U84" si="8">IF(E78&lt;0,1,0)</f>
        <v>0</v>
      </c>
      <c r="V78" s="890">
        <f t="shared" ref="V78:V84" si="9">IF(H78&lt;0,1,0)</f>
        <v>0</v>
      </c>
      <c r="W78" s="890">
        <f t="shared" ref="W78:W84" si="10">IF(J78&lt;0,1,0)</f>
        <v>0</v>
      </c>
      <c r="X78" s="890">
        <f t="shared" ref="X78:X84" si="11">IF(M78&lt;0,1,0)</f>
        <v>0</v>
      </c>
      <c r="Y78" s="890">
        <f t="shared" ref="Y78:Y84" si="12">IF(O78&lt;0,1,0)</f>
        <v>0</v>
      </c>
      <c r="Z78" s="890">
        <f t="shared" ref="Z78:Z84" si="13">SUM(T78:Y78)</f>
        <v>0</v>
      </c>
    </row>
    <row r="79" spans="1:26" s="855" customFormat="1" ht="15.75" customHeight="1" x14ac:dyDescent="0.2">
      <c r="A79" s="856" t="s">
        <v>1602</v>
      </c>
      <c r="B79" s="858" t="s">
        <v>124</v>
      </c>
      <c r="C79" s="885"/>
      <c r="D79" s="858" t="s">
        <v>124</v>
      </c>
      <c r="E79" s="1595"/>
      <c r="F79" s="1596"/>
      <c r="G79" s="858" t="s">
        <v>124</v>
      </c>
      <c r="H79" s="885"/>
      <c r="I79" s="858" t="s">
        <v>124</v>
      </c>
      <c r="J79" s="1595"/>
      <c r="K79" s="1596"/>
      <c r="L79" s="858" t="s">
        <v>124</v>
      </c>
      <c r="M79" s="885"/>
      <c r="N79" s="858" t="s">
        <v>124</v>
      </c>
      <c r="O79" s="1595"/>
      <c r="P79" s="1596"/>
      <c r="Q79" s="888" t="str">
        <f t="shared" si="6"/>
        <v/>
      </c>
      <c r="R79" s="890"/>
      <c r="S79" s="890"/>
      <c r="T79" s="890">
        <f t="shared" si="7"/>
        <v>0</v>
      </c>
      <c r="U79" s="890">
        <f t="shared" si="8"/>
        <v>0</v>
      </c>
      <c r="V79" s="890">
        <f t="shared" si="9"/>
        <v>0</v>
      </c>
      <c r="W79" s="890">
        <f t="shared" si="10"/>
        <v>0</v>
      </c>
      <c r="X79" s="890">
        <f t="shared" si="11"/>
        <v>0</v>
      </c>
      <c r="Y79" s="890">
        <f t="shared" si="12"/>
        <v>0</v>
      </c>
      <c r="Z79" s="890">
        <f t="shared" si="13"/>
        <v>0</v>
      </c>
    </row>
    <row r="80" spans="1:26" s="855" customFormat="1" ht="25.5" customHeight="1" x14ac:dyDescent="0.2">
      <c r="A80" s="856" t="s">
        <v>1603</v>
      </c>
      <c r="B80" s="858" t="s">
        <v>124</v>
      </c>
      <c r="C80" s="885"/>
      <c r="D80" s="858" t="s">
        <v>124</v>
      </c>
      <c r="E80" s="1595"/>
      <c r="F80" s="1596"/>
      <c r="G80" s="858" t="s">
        <v>124</v>
      </c>
      <c r="H80" s="885"/>
      <c r="I80" s="858" t="s">
        <v>124</v>
      </c>
      <c r="J80" s="1595"/>
      <c r="K80" s="1596"/>
      <c r="L80" s="858" t="s">
        <v>124</v>
      </c>
      <c r="M80" s="885"/>
      <c r="N80" s="858" t="s">
        <v>124</v>
      </c>
      <c r="O80" s="1595"/>
      <c r="P80" s="1596"/>
      <c r="Q80" s="888" t="str">
        <f t="shared" si="6"/>
        <v/>
      </c>
      <c r="R80" s="890"/>
      <c r="S80" s="890"/>
      <c r="T80" s="890">
        <f t="shared" si="7"/>
        <v>0</v>
      </c>
      <c r="U80" s="890">
        <f t="shared" si="8"/>
        <v>0</v>
      </c>
      <c r="V80" s="890">
        <f t="shared" si="9"/>
        <v>0</v>
      </c>
      <c r="W80" s="890">
        <f t="shared" si="10"/>
        <v>0</v>
      </c>
      <c r="X80" s="890">
        <f t="shared" si="11"/>
        <v>0</v>
      </c>
      <c r="Y80" s="890">
        <f t="shared" si="12"/>
        <v>0</v>
      </c>
      <c r="Z80" s="890">
        <f t="shared" si="13"/>
        <v>0</v>
      </c>
    </row>
    <row r="81" spans="1:26" s="855" customFormat="1" ht="15.75" customHeight="1" x14ac:dyDescent="0.2">
      <c r="A81" s="856" t="s">
        <v>1604</v>
      </c>
      <c r="B81" s="858" t="s">
        <v>124</v>
      </c>
      <c r="C81" s="885"/>
      <c r="D81" s="858" t="s">
        <v>124</v>
      </c>
      <c r="E81" s="1595"/>
      <c r="F81" s="1596"/>
      <c r="G81" s="858" t="s">
        <v>124</v>
      </c>
      <c r="H81" s="885"/>
      <c r="I81" s="858" t="s">
        <v>124</v>
      </c>
      <c r="J81" s="1595"/>
      <c r="K81" s="1596"/>
      <c r="L81" s="858" t="s">
        <v>124</v>
      </c>
      <c r="M81" s="885"/>
      <c r="N81" s="858" t="s">
        <v>124</v>
      </c>
      <c r="O81" s="1595"/>
      <c r="P81" s="1596"/>
      <c r="Q81" s="888" t="str">
        <f t="shared" si="6"/>
        <v/>
      </c>
      <c r="R81" s="890"/>
      <c r="S81" s="890"/>
      <c r="T81" s="890">
        <f t="shared" si="7"/>
        <v>0</v>
      </c>
      <c r="U81" s="890">
        <f t="shared" si="8"/>
        <v>0</v>
      </c>
      <c r="V81" s="890">
        <f t="shared" si="9"/>
        <v>0</v>
      </c>
      <c r="W81" s="890">
        <f t="shared" si="10"/>
        <v>0</v>
      </c>
      <c r="X81" s="890">
        <f t="shared" si="11"/>
        <v>0</v>
      </c>
      <c r="Y81" s="890">
        <f t="shared" si="12"/>
        <v>0</v>
      </c>
      <c r="Z81" s="890">
        <f t="shared" si="13"/>
        <v>0</v>
      </c>
    </row>
    <row r="82" spans="1:26" s="855" customFormat="1" ht="15.75" customHeight="1" x14ac:dyDescent="0.2">
      <c r="A82" s="856" t="s">
        <v>1591</v>
      </c>
      <c r="B82" s="858" t="s">
        <v>124</v>
      </c>
      <c r="C82" s="885"/>
      <c r="D82" s="858" t="s">
        <v>124</v>
      </c>
      <c r="E82" s="1595"/>
      <c r="F82" s="1596"/>
      <c r="G82" s="858" t="s">
        <v>124</v>
      </c>
      <c r="H82" s="885"/>
      <c r="I82" s="858" t="s">
        <v>124</v>
      </c>
      <c r="J82" s="1595"/>
      <c r="K82" s="1596"/>
      <c r="L82" s="858" t="s">
        <v>124</v>
      </c>
      <c r="M82" s="885"/>
      <c r="N82" s="858" t="s">
        <v>124</v>
      </c>
      <c r="O82" s="1595"/>
      <c r="P82" s="1596"/>
      <c r="Q82" s="888" t="str">
        <f t="shared" si="6"/>
        <v/>
      </c>
      <c r="R82" s="890"/>
      <c r="S82" s="890"/>
      <c r="T82" s="890">
        <f t="shared" si="7"/>
        <v>0</v>
      </c>
      <c r="U82" s="890">
        <f t="shared" si="8"/>
        <v>0</v>
      </c>
      <c r="V82" s="890">
        <f t="shared" si="9"/>
        <v>0</v>
      </c>
      <c r="W82" s="890">
        <f t="shared" si="10"/>
        <v>0</v>
      </c>
      <c r="X82" s="890">
        <f t="shared" si="11"/>
        <v>0</v>
      </c>
      <c r="Y82" s="890">
        <f t="shared" si="12"/>
        <v>0</v>
      </c>
      <c r="Z82" s="890">
        <f t="shared" si="13"/>
        <v>0</v>
      </c>
    </row>
    <row r="83" spans="1:26" s="855" customFormat="1" ht="30" customHeight="1" x14ac:dyDescent="0.2">
      <c r="A83" s="856" t="s">
        <v>1605</v>
      </c>
      <c r="B83" s="858" t="s">
        <v>124</v>
      </c>
      <c r="C83" s="885"/>
      <c r="D83" s="858" t="s">
        <v>124</v>
      </c>
      <c r="E83" s="1595"/>
      <c r="F83" s="1596"/>
      <c r="G83" s="858" t="s">
        <v>124</v>
      </c>
      <c r="H83" s="885"/>
      <c r="I83" s="858" t="s">
        <v>124</v>
      </c>
      <c r="J83" s="1595"/>
      <c r="K83" s="1596"/>
      <c r="L83" s="858" t="s">
        <v>124</v>
      </c>
      <c r="M83" s="885"/>
      <c r="N83" s="858" t="s">
        <v>124</v>
      </c>
      <c r="O83" s="1595"/>
      <c r="P83" s="1596"/>
      <c r="Q83" s="888" t="str">
        <f t="shared" si="6"/>
        <v/>
      </c>
      <c r="R83" s="890"/>
      <c r="S83" s="890"/>
      <c r="T83" s="890">
        <f t="shared" si="7"/>
        <v>0</v>
      </c>
      <c r="U83" s="890">
        <f t="shared" si="8"/>
        <v>0</v>
      </c>
      <c r="V83" s="890">
        <f t="shared" si="9"/>
        <v>0</v>
      </c>
      <c r="W83" s="890">
        <f t="shared" si="10"/>
        <v>0</v>
      </c>
      <c r="X83" s="890">
        <f t="shared" si="11"/>
        <v>0</v>
      </c>
      <c r="Y83" s="890">
        <f t="shared" si="12"/>
        <v>0</v>
      </c>
      <c r="Z83" s="890">
        <f t="shared" si="13"/>
        <v>0</v>
      </c>
    </row>
    <row r="84" spans="1:26" s="855" customFormat="1" ht="28.5" customHeight="1" x14ac:dyDescent="0.2">
      <c r="A84" s="856" t="s">
        <v>1592</v>
      </c>
      <c r="B84" s="858" t="s">
        <v>124</v>
      </c>
      <c r="C84" s="885"/>
      <c r="D84" s="859" t="s">
        <v>124</v>
      </c>
      <c r="E84" s="1595"/>
      <c r="F84" s="1596"/>
      <c r="G84" s="858" t="s">
        <v>124</v>
      </c>
      <c r="H84" s="885"/>
      <c r="I84" s="858" t="s">
        <v>124</v>
      </c>
      <c r="J84" s="1595"/>
      <c r="K84" s="1596"/>
      <c r="L84" s="858" t="s">
        <v>124</v>
      </c>
      <c r="M84" s="885"/>
      <c r="N84" s="858" t="s">
        <v>124</v>
      </c>
      <c r="O84" s="1595"/>
      <c r="P84" s="1596"/>
      <c r="Q84" s="888" t="str">
        <f t="shared" si="6"/>
        <v/>
      </c>
      <c r="R84" s="890"/>
      <c r="S84" s="890"/>
      <c r="T84" s="890">
        <f t="shared" si="7"/>
        <v>0</v>
      </c>
      <c r="U84" s="890">
        <f t="shared" si="8"/>
        <v>0</v>
      </c>
      <c r="V84" s="890">
        <f t="shared" si="9"/>
        <v>0</v>
      </c>
      <c r="W84" s="890">
        <f t="shared" si="10"/>
        <v>0</v>
      </c>
      <c r="X84" s="890">
        <f t="shared" si="11"/>
        <v>0</v>
      </c>
      <c r="Y84" s="890">
        <f t="shared" si="12"/>
        <v>0</v>
      </c>
      <c r="Z84" s="890">
        <f t="shared" si="13"/>
        <v>0</v>
      </c>
    </row>
    <row r="85" spans="1:26" s="855" customFormat="1" ht="18" customHeight="1" x14ac:dyDescent="0.2">
      <c r="A85" s="870" t="s">
        <v>1593</v>
      </c>
      <c r="B85" s="860"/>
      <c r="C85" s="871">
        <f>+C77-C78+C79+C80+C81+C82+C83+C84</f>
        <v>0</v>
      </c>
      <c r="D85" s="1562">
        <f>+E77-E78+E79+E80+E81+E82+E83+E84</f>
        <v>0</v>
      </c>
      <c r="E85" s="1563"/>
      <c r="F85" s="1564"/>
      <c r="G85" s="860"/>
      <c r="H85" s="871">
        <f>+H77-H78+H79+H80+H81+H82+H83+H84</f>
        <v>0</v>
      </c>
      <c r="I85" s="1562">
        <f>+J77-J78+J79+J80+J81+J82+J83+J84</f>
        <v>0</v>
      </c>
      <c r="J85" s="1563"/>
      <c r="K85" s="1564"/>
      <c r="L85" s="860"/>
      <c r="M85" s="871">
        <f>+M77-M78+M79+M80+M81+M82+M83+M84</f>
        <v>0</v>
      </c>
      <c r="N85" s="1562">
        <f>+O77-O78+O79+O80+O81+O82+O83+O84</f>
        <v>0</v>
      </c>
      <c r="O85" s="1563"/>
      <c r="P85" s="1564"/>
      <c r="R85" s="890"/>
      <c r="S85" s="890"/>
      <c r="T85" s="890">
        <f>SUM(T77:T84)</f>
        <v>0</v>
      </c>
      <c r="U85" s="890">
        <f t="shared" ref="U85:Y85" si="14">SUM(U77:U84)</f>
        <v>0</v>
      </c>
      <c r="V85" s="890">
        <f t="shared" si="14"/>
        <v>0</v>
      </c>
      <c r="W85" s="890">
        <f t="shared" si="14"/>
        <v>0</v>
      </c>
      <c r="X85" s="890">
        <f t="shared" si="14"/>
        <v>0</v>
      </c>
      <c r="Y85" s="890">
        <f t="shared" si="14"/>
        <v>0</v>
      </c>
      <c r="Z85" s="890"/>
    </row>
    <row r="86" spans="1:26" s="855" customFormat="1" ht="16.5" customHeight="1" x14ac:dyDescent="0.2">
      <c r="A86" s="1612" t="s">
        <v>1607</v>
      </c>
      <c r="B86" s="861"/>
      <c r="C86" s="862"/>
      <c r="D86" s="862"/>
      <c r="E86" s="863" t="s">
        <v>1596</v>
      </c>
      <c r="F86" s="864"/>
      <c r="G86" s="861"/>
      <c r="H86" s="862"/>
      <c r="I86" s="862"/>
      <c r="J86" s="863" t="s">
        <v>1596</v>
      </c>
      <c r="K86" s="864"/>
      <c r="L86" s="861"/>
      <c r="M86" s="862"/>
      <c r="N86" s="862"/>
      <c r="O86" s="863" t="s">
        <v>1596</v>
      </c>
      <c r="P86" s="864"/>
      <c r="R86" s="890"/>
      <c r="S86" s="890"/>
      <c r="T86" s="890"/>
      <c r="U86" s="890"/>
      <c r="V86" s="890"/>
      <c r="W86" s="890"/>
      <c r="X86" s="890"/>
      <c r="Y86" s="890"/>
      <c r="Z86" s="890"/>
    </row>
    <row r="87" spans="1:26" s="855" customFormat="1" x14ac:dyDescent="0.2">
      <c r="A87" s="1613"/>
      <c r="B87" s="865"/>
      <c r="C87" s="872">
        <f>+C85+D85</f>
        <v>0</v>
      </c>
      <c r="D87" s="866" t="s">
        <v>1594</v>
      </c>
      <c r="E87" s="884">
        <v>24</v>
      </c>
      <c r="F87" s="867" t="s">
        <v>1</v>
      </c>
      <c r="G87" s="865"/>
      <c r="H87" s="872">
        <f>+H85+I85</f>
        <v>0</v>
      </c>
      <c r="I87" s="866" t="s">
        <v>1594</v>
      </c>
      <c r="J87" s="884">
        <v>24</v>
      </c>
      <c r="K87" s="867" t="s">
        <v>1</v>
      </c>
      <c r="L87" s="865"/>
      <c r="M87" s="872">
        <f>+M85+N85</f>
        <v>0</v>
      </c>
      <c r="N87" s="866" t="s">
        <v>1594</v>
      </c>
      <c r="O87" s="884">
        <v>24</v>
      </c>
      <c r="P87" s="867" t="s">
        <v>1</v>
      </c>
      <c r="R87" s="890"/>
      <c r="S87" s="890"/>
      <c r="T87" s="890">
        <f>SUM(T85:Y85)</f>
        <v>0</v>
      </c>
      <c r="U87" s="890"/>
      <c r="V87" s="890"/>
      <c r="W87" s="890"/>
      <c r="X87" s="890"/>
      <c r="Y87" s="890"/>
      <c r="Z87" s="890"/>
    </row>
    <row r="88" spans="1:26" s="855" customFormat="1" x14ac:dyDescent="0.2">
      <c r="A88" s="1614"/>
      <c r="B88" s="868"/>
      <c r="C88" s="1574">
        <f>+C87/E87</f>
        <v>0</v>
      </c>
      <c r="D88" s="1574"/>
      <c r="E88" s="1574"/>
      <c r="F88" s="869" t="s">
        <v>1606</v>
      </c>
      <c r="G88" s="868"/>
      <c r="H88" s="1574">
        <f>+H87/J87</f>
        <v>0</v>
      </c>
      <c r="I88" s="1574"/>
      <c r="J88" s="1574"/>
      <c r="K88" s="869" t="s">
        <v>1606</v>
      </c>
      <c r="L88" s="868"/>
      <c r="M88" s="1574">
        <f>+M87/O87</f>
        <v>0</v>
      </c>
      <c r="N88" s="1574"/>
      <c r="O88" s="1574"/>
      <c r="P88" s="869" t="s">
        <v>1606</v>
      </c>
      <c r="R88" s="890"/>
      <c r="S88" s="890"/>
      <c r="T88" s="890"/>
      <c r="U88" s="890"/>
      <c r="V88" s="890"/>
      <c r="W88" s="890"/>
      <c r="X88" s="890"/>
      <c r="Y88" s="890"/>
      <c r="Z88" s="890"/>
    </row>
    <row r="89" spans="1:26" ht="24.75" customHeight="1" x14ac:dyDescent="0.25">
      <c r="A89" s="1639" t="str">
        <f>IF(T87&gt;0, "ERROR!!  WARNING!  All numbers above MUST be entered as a POSITIVE number.  Please correct the data entry!", " ")</f>
        <v xml:space="preserve"> </v>
      </c>
      <c r="B89" s="1639"/>
      <c r="C89" s="1639"/>
      <c r="D89" s="1639"/>
      <c r="E89" s="1639"/>
      <c r="F89" s="1639"/>
      <c r="G89" s="1639"/>
      <c r="H89" s="1639"/>
      <c r="I89" s="1639"/>
      <c r="J89" s="1639"/>
      <c r="K89" s="1639"/>
      <c r="L89" s="1639"/>
      <c r="M89" s="1639"/>
      <c r="N89" s="1639"/>
      <c r="O89" s="1639"/>
      <c r="P89" s="1639"/>
    </row>
    <row r="90" spans="1:26" ht="162.75" customHeight="1" x14ac:dyDescent="0.2">
      <c r="A90" s="1615" t="s">
        <v>1621</v>
      </c>
      <c r="B90" s="1615"/>
      <c r="C90" s="1615"/>
      <c r="D90" s="1615"/>
      <c r="E90" s="1615"/>
      <c r="F90" s="1615"/>
      <c r="G90" s="1615"/>
      <c r="H90" s="1615"/>
      <c r="I90" s="1615"/>
      <c r="J90" s="1615"/>
      <c r="K90" s="1615"/>
      <c r="L90" s="1615"/>
      <c r="M90" s="1615"/>
      <c r="N90" s="1615"/>
      <c r="O90" s="1615"/>
      <c r="P90" s="1615"/>
    </row>
    <row r="91" spans="1:26" ht="12" customHeight="1" x14ac:dyDescent="0.2">
      <c r="A91" s="882"/>
      <c r="B91" s="882"/>
      <c r="C91" s="882"/>
      <c r="D91" s="882"/>
      <c r="E91" s="882"/>
      <c r="F91" s="882"/>
      <c r="G91" s="882"/>
      <c r="H91" s="882"/>
      <c r="I91" s="882"/>
      <c r="J91" s="882"/>
      <c r="K91" s="882"/>
      <c r="L91" s="882"/>
      <c r="M91" s="882"/>
      <c r="N91" s="882"/>
      <c r="O91" s="882"/>
      <c r="P91" s="882"/>
    </row>
    <row r="92" spans="1:26" x14ac:dyDescent="0.2">
      <c r="A92" s="853" t="s">
        <v>15</v>
      </c>
    </row>
    <row r="93" spans="1:26" ht="48.75" customHeight="1" x14ac:dyDescent="0.2">
      <c r="A93" s="1597"/>
      <c r="B93" s="1597"/>
      <c r="C93" s="1597"/>
      <c r="D93" s="1597"/>
      <c r="E93" s="1597"/>
      <c r="F93" s="1597"/>
      <c r="G93" s="1597"/>
      <c r="H93" s="1597"/>
      <c r="I93" s="1597"/>
      <c r="J93" s="1597"/>
      <c r="K93" s="1597"/>
      <c r="L93" s="1597"/>
      <c r="M93" s="1597"/>
      <c r="N93" s="1597"/>
      <c r="O93" s="1597"/>
      <c r="P93" s="1597"/>
    </row>
    <row r="95" spans="1:26" ht="17.25" customHeight="1" x14ac:dyDescent="0.2">
      <c r="A95" s="270" t="s">
        <v>14</v>
      </c>
      <c r="B95" s="1576" t="str">
        <f>IF(B10="","",B10)</f>
        <v/>
      </c>
      <c r="C95" s="1576"/>
      <c r="D95" s="1576"/>
      <c r="E95" s="1576"/>
      <c r="F95" s="1576"/>
      <c r="G95" s="1576"/>
      <c r="H95" s="1576"/>
      <c r="I95" s="1576"/>
      <c r="J95" s="1576"/>
      <c r="K95" s="1576"/>
      <c r="L95" s="1576"/>
    </row>
    <row r="96" spans="1:26" x14ac:dyDescent="0.2">
      <c r="A96" s="270" t="s">
        <v>128</v>
      </c>
      <c r="B96" s="1576" t="str">
        <f>IF(B11="","",B11)</f>
        <v/>
      </c>
      <c r="C96" s="1576"/>
      <c r="D96" s="1576"/>
      <c r="E96" s="1576"/>
      <c r="F96" s="1576"/>
      <c r="G96" s="1576"/>
      <c r="H96" s="1576"/>
      <c r="I96" s="1576"/>
      <c r="J96" s="1576"/>
      <c r="K96" s="1576"/>
      <c r="L96" s="1576"/>
    </row>
    <row r="97" spans="1:26" ht="6.75" customHeight="1" x14ac:dyDescent="0.2"/>
    <row r="98" spans="1:26" ht="47.25" customHeight="1" x14ac:dyDescent="0.2">
      <c r="A98" s="1632" t="s">
        <v>1601</v>
      </c>
      <c r="B98" s="1633"/>
      <c r="C98" s="1633"/>
      <c r="D98" s="1633"/>
      <c r="E98" s="1633"/>
      <c r="F98" s="1633"/>
      <c r="G98" s="1633"/>
      <c r="H98" s="1633"/>
      <c r="I98" s="1633"/>
      <c r="J98" s="1633"/>
      <c r="K98" s="1633"/>
      <c r="L98" s="1633"/>
      <c r="M98" s="1633"/>
      <c r="N98" s="1633"/>
      <c r="O98" s="1633"/>
      <c r="P98" s="1634"/>
    </row>
    <row r="99" spans="1:26" s="855" customFormat="1" ht="14.25" customHeight="1" x14ac:dyDescent="0.2">
      <c r="A99" s="1635" t="s">
        <v>1620</v>
      </c>
      <c r="B99" s="1581" t="s">
        <v>1597</v>
      </c>
      <c r="C99" s="1582"/>
      <c r="D99" s="1582"/>
      <c r="E99" s="1582"/>
      <c r="F99" s="1582"/>
      <c r="G99" s="1581" t="s">
        <v>1598</v>
      </c>
      <c r="H99" s="1582"/>
      <c r="I99" s="1582"/>
      <c r="J99" s="1582"/>
      <c r="K99" s="1583"/>
      <c r="L99" s="1581" t="s">
        <v>1599</v>
      </c>
      <c r="M99" s="1582"/>
      <c r="N99" s="1582"/>
      <c r="O99" s="1582"/>
      <c r="P99" s="1583"/>
      <c r="R99" s="890"/>
      <c r="S99" s="890"/>
      <c r="T99" s="890"/>
      <c r="U99" s="890"/>
      <c r="V99" s="890"/>
      <c r="W99" s="890"/>
      <c r="X99" s="890"/>
      <c r="Y99" s="890"/>
      <c r="Z99" s="890"/>
    </row>
    <row r="100" spans="1:26" s="855" customFormat="1" x14ac:dyDescent="0.2">
      <c r="A100" s="1636"/>
      <c r="B100" s="1584"/>
      <c r="C100" s="1585"/>
      <c r="D100" s="1585"/>
      <c r="E100" s="1585"/>
      <c r="F100" s="1585"/>
      <c r="G100" s="1584"/>
      <c r="H100" s="1585"/>
      <c r="I100" s="1585"/>
      <c r="J100" s="1585"/>
      <c r="K100" s="1586"/>
      <c r="L100" s="1584"/>
      <c r="M100" s="1585"/>
      <c r="N100" s="1585"/>
      <c r="O100" s="1585"/>
      <c r="P100" s="1586"/>
      <c r="R100" s="890"/>
      <c r="S100" s="890"/>
      <c r="T100" s="890"/>
      <c r="U100" s="890"/>
      <c r="V100" s="890"/>
      <c r="W100" s="890"/>
      <c r="X100" s="890"/>
      <c r="Y100" s="890"/>
      <c r="Z100" s="890"/>
    </row>
    <row r="101" spans="1:26" s="855" customFormat="1" x14ac:dyDescent="0.2">
      <c r="A101" s="1637"/>
      <c r="B101" s="1584"/>
      <c r="C101" s="1585"/>
      <c r="D101" s="1585"/>
      <c r="E101" s="1585"/>
      <c r="F101" s="1585"/>
      <c r="G101" s="1587"/>
      <c r="H101" s="1588"/>
      <c r="I101" s="1588"/>
      <c r="J101" s="1588"/>
      <c r="K101" s="1589"/>
      <c r="L101" s="1587"/>
      <c r="M101" s="1588"/>
      <c r="N101" s="1588"/>
      <c r="O101" s="1588"/>
      <c r="P101" s="1589"/>
      <c r="R101" s="890"/>
      <c r="S101" s="890"/>
      <c r="T101" s="890"/>
      <c r="U101" s="890"/>
      <c r="V101" s="890"/>
      <c r="W101" s="890"/>
      <c r="X101" s="890"/>
      <c r="Y101" s="890"/>
      <c r="Z101" s="890"/>
    </row>
    <row r="102" spans="1:26" s="855" customFormat="1" ht="27" customHeight="1" x14ac:dyDescent="0.2">
      <c r="A102" s="880" t="s">
        <v>1588</v>
      </c>
      <c r="B102" s="881" t="s">
        <v>1595</v>
      </c>
      <c r="C102" s="883" t="str">
        <f>+C76</f>
        <v>Starting Year</v>
      </c>
      <c r="D102" s="881" t="s">
        <v>1595</v>
      </c>
      <c r="E102" s="1630" t="str">
        <f>+E76</f>
        <v xml:space="preserve"> </v>
      </c>
      <c r="F102" s="1631"/>
      <c r="G102" s="881" t="s">
        <v>1595</v>
      </c>
      <c r="H102" s="883" t="str">
        <f>+H76</f>
        <v>Starting Year</v>
      </c>
      <c r="I102" s="881" t="s">
        <v>1595</v>
      </c>
      <c r="J102" s="1630" t="str">
        <f>+E102</f>
        <v xml:space="preserve"> </v>
      </c>
      <c r="K102" s="1631"/>
      <c r="L102" s="881" t="s">
        <v>1595</v>
      </c>
      <c r="M102" s="883" t="str">
        <f>+M76</f>
        <v>Starting Year</v>
      </c>
      <c r="N102" s="881" t="s">
        <v>1595</v>
      </c>
      <c r="O102" s="1630" t="str">
        <f>+J102</f>
        <v xml:space="preserve"> </v>
      </c>
      <c r="P102" s="1631"/>
      <c r="R102" s="890"/>
      <c r="S102" s="890"/>
      <c r="T102" s="890"/>
      <c r="U102" s="890"/>
      <c r="V102" s="890"/>
      <c r="W102" s="890"/>
      <c r="X102" s="890"/>
      <c r="Y102" s="890"/>
      <c r="Z102" s="890"/>
    </row>
    <row r="103" spans="1:26" s="855" customFormat="1" ht="15.75" customHeight="1" x14ac:dyDescent="0.2">
      <c r="A103" s="857" t="s">
        <v>1589</v>
      </c>
      <c r="B103" s="858" t="s">
        <v>124</v>
      </c>
      <c r="C103" s="885"/>
      <c r="D103" s="858" t="s">
        <v>124</v>
      </c>
      <c r="E103" s="1595"/>
      <c r="F103" s="1596"/>
      <c r="G103" s="858" t="s">
        <v>124</v>
      </c>
      <c r="H103" s="885"/>
      <c r="I103" s="858" t="s">
        <v>124</v>
      </c>
      <c r="J103" s="1595"/>
      <c r="K103" s="1596"/>
      <c r="L103" s="858" t="s">
        <v>124</v>
      </c>
      <c r="M103" s="885"/>
      <c r="N103" s="858" t="s">
        <v>124</v>
      </c>
      <c r="O103" s="1595"/>
      <c r="P103" s="1596"/>
      <c r="Q103" s="888" t="str">
        <f t="shared" ref="Q103:Q110" si="15">IF(Z103&gt;0, "&lt;Error! Must be entered as positive!","")</f>
        <v/>
      </c>
      <c r="R103" s="890"/>
      <c r="S103" s="890"/>
      <c r="T103" s="890">
        <f>IF(C103&lt;0,1,0)</f>
        <v>0</v>
      </c>
      <c r="U103" s="890">
        <f>IF(E103&lt;0,1,0)</f>
        <v>0</v>
      </c>
      <c r="V103" s="890">
        <f>IF(H103&lt;0,1,0)</f>
        <v>0</v>
      </c>
      <c r="W103" s="890">
        <f>IF(J103&lt;0,1,0)</f>
        <v>0</v>
      </c>
      <c r="X103" s="890">
        <f>IF(M103&lt;0,1,0)</f>
        <v>0</v>
      </c>
      <c r="Y103" s="890">
        <f>IF(O103&lt;0,1,0)</f>
        <v>0</v>
      </c>
      <c r="Z103" s="890">
        <f>SUM(T103:Y103)</f>
        <v>0</v>
      </c>
    </row>
    <row r="104" spans="1:26" s="855" customFormat="1" ht="15.75" customHeight="1" x14ac:dyDescent="0.2">
      <c r="A104" s="870" t="s">
        <v>1590</v>
      </c>
      <c r="B104" s="858" t="s">
        <v>125</v>
      </c>
      <c r="C104" s="885"/>
      <c r="D104" s="858" t="s">
        <v>125</v>
      </c>
      <c r="E104" s="1595"/>
      <c r="F104" s="1596"/>
      <c r="G104" s="858" t="s">
        <v>125</v>
      </c>
      <c r="H104" s="885"/>
      <c r="I104" s="858" t="s">
        <v>125</v>
      </c>
      <c r="J104" s="1595"/>
      <c r="K104" s="1596"/>
      <c r="L104" s="858" t="s">
        <v>125</v>
      </c>
      <c r="M104" s="885"/>
      <c r="N104" s="858" t="s">
        <v>125</v>
      </c>
      <c r="O104" s="1595"/>
      <c r="P104" s="1596"/>
      <c r="Q104" s="888" t="str">
        <f t="shared" si="15"/>
        <v/>
      </c>
      <c r="R104" s="890"/>
      <c r="S104" s="890"/>
      <c r="T104" s="890">
        <f t="shared" ref="T104:T110" si="16">IF(C104&lt;0,1,0)</f>
        <v>0</v>
      </c>
      <c r="U104" s="890">
        <f t="shared" ref="U104:U110" si="17">IF(E104&lt;0,1,0)</f>
        <v>0</v>
      </c>
      <c r="V104" s="890">
        <f t="shared" ref="V104:V110" si="18">IF(H104&lt;0,1,0)</f>
        <v>0</v>
      </c>
      <c r="W104" s="890">
        <f t="shared" ref="W104:W110" si="19">IF(J104&lt;0,1,0)</f>
        <v>0</v>
      </c>
      <c r="X104" s="890">
        <f t="shared" ref="X104:X110" si="20">IF(M104&lt;0,1,0)</f>
        <v>0</v>
      </c>
      <c r="Y104" s="890">
        <f t="shared" ref="Y104:Y110" si="21">IF(O104&lt;0,1,0)</f>
        <v>0</v>
      </c>
      <c r="Z104" s="890">
        <f t="shared" ref="Z104:Z110" si="22">SUM(T104:Y104)</f>
        <v>0</v>
      </c>
    </row>
    <row r="105" spans="1:26" s="855" customFormat="1" ht="15.75" customHeight="1" x14ac:dyDescent="0.2">
      <c r="A105" s="856" t="s">
        <v>1602</v>
      </c>
      <c r="B105" s="858" t="s">
        <v>124</v>
      </c>
      <c r="C105" s="885"/>
      <c r="D105" s="858" t="s">
        <v>124</v>
      </c>
      <c r="E105" s="1595"/>
      <c r="F105" s="1596"/>
      <c r="G105" s="858" t="s">
        <v>124</v>
      </c>
      <c r="H105" s="885"/>
      <c r="I105" s="858" t="s">
        <v>124</v>
      </c>
      <c r="J105" s="1595"/>
      <c r="K105" s="1596"/>
      <c r="L105" s="858" t="s">
        <v>124</v>
      </c>
      <c r="M105" s="885"/>
      <c r="N105" s="858" t="s">
        <v>124</v>
      </c>
      <c r="O105" s="1595"/>
      <c r="P105" s="1596"/>
      <c r="Q105" s="888" t="str">
        <f t="shared" si="15"/>
        <v/>
      </c>
      <c r="R105" s="890"/>
      <c r="S105" s="890"/>
      <c r="T105" s="890">
        <f t="shared" si="16"/>
        <v>0</v>
      </c>
      <c r="U105" s="890">
        <f t="shared" si="17"/>
        <v>0</v>
      </c>
      <c r="V105" s="890">
        <f t="shared" si="18"/>
        <v>0</v>
      </c>
      <c r="W105" s="890">
        <f t="shared" si="19"/>
        <v>0</v>
      </c>
      <c r="X105" s="890">
        <f t="shared" si="20"/>
        <v>0</v>
      </c>
      <c r="Y105" s="890">
        <f t="shared" si="21"/>
        <v>0</v>
      </c>
      <c r="Z105" s="890">
        <f t="shared" si="22"/>
        <v>0</v>
      </c>
    </row>
    <row r="106" spans="1:26" s="855" customFormat="1" ht="25.5" customHeight="1" x14ac:dyDescent="0.2">
      <c r="A106" s="856" t="s">
        <v>1603</v>
      </c>
      <c r="B106" s="858" t="s">
        <v>124</v>
      </c>
      <c r="C106" s="885"/>
      <c r="D106" s="858" t="s">
        <v>124</v>
      </c>
      <c r="E106" s="1595"/>
      <c r="F106" s="1596"/>
      <c r="G106" s="858" t="s">
        <v>124</v>
      </c>
      <c r="H106" s="885"/>
      <c r="I106" s="858" t="s">
        <v>124</v>
      </c>
      <c r="J106" s="1595"/>
      <c r="K106" s="1596"/>
      <c r="L106" s="858" t="s">
        <v>124</v>
      </c>
      <c r="M106" s="885"/>
      <c r="N106" s="858" t="s">
        <v>124</v>
      </c>
      <c r="O106" s="1595"/>
      <c r="P106" s="1596"/>
      <c r="Q106" s="888" t="str">
        <f t="shared" si="15"/>
        <v/>
      </c>
      <c r="R106" s="890"/>
      <c r="S106" s="890"/>
      <c r="T106" s="890">
        <f t="shared" si="16"/>
        <v>0</v>
      </c>
      <c r="U106" s="890">
        <f t="shared" si="17"/>
        <v>0</v>
      </c>
      <c r="V106" s="890">
        <f t="shared" si="18"/>
        <v>0</v>
      </c>
      <c r="W106" s="890">
        <f t="shared" si="19"/>
        <v>0</v>
      </c>
      <c r="X106" s="890">
        <f t="shared" si="20"/>
        <v>0</v>
      </c>
      <c r="Y106" s="890">
        <f t="shared" si="21"/>
        <v>0</v>
      </c>
      <c r="Z106" s="890">
        <f t="shared" si="22"/>
        <v>0</v>
      </c>
    </row>
    <row r="107" spans="1:26" s="855" customFormat="1" ht="15.75" customHeight="1" x14ac:dyDescent="0.2">
      <c r="A107" s="856" t="s">
        <v>1604</v>
      </c>
      <c r="B107" s="858" t="s">
        <v>124</v>
      </c>
      <c r="C107" s="885"/>
      <c r="D107" s="858" t="s">
        <v>124</v>
      </c>
      <c r="E107" s="1595"/>
      <c r="F107" s="1596"/>
      <c r="G107" s="858" t="s">
        <v>124</v>
      </c>
      <c r="H107" s="885"/>
      <c r="I107" s="858" t="s">
        <v>124</v>
      </c>
      <c r="J107" s="1595"/>
      <c r="K107" s="1596"/>
      <c r="L107" s="858" t="s">
        <v>124</v>
      </c>
      <c r="M107" s="885"/>
      <c r="N107" s="858" t="s">
        <v>124</v>
      </c>
      <c r="O107" s="1595"/>
      <c r="P107" s="1596"/>
      <c r="Q107" s="888" t="str">
        <f t="shared" si="15"/>
        <v/>
      </c>
      <c r="R107" s="890"/>
      <c r="S107" s="890"/>
      <c r="T107" s="890">
        <f t="shared" si="16"/>
        <v>0</v>
      </c>
      <c r="U107" s="890">
        <f t="shared" si="17"/>
        <v>0</v>
      </c>
      <c r="V107" s="890">
        <f t="shared" si="18"/>
        <v>0</v>
      </c>
      <c r="W107" s="890">
        <f t="shared" si="19"/>
        <v>0</v>
      </c>
      <c r="X107" s="890">
        <f t="shared" si="20"/>
        <v>0</v>
      </c>
      <c r="Y107" s="890">
        <f t="shared" si="21"/>
        <v>0</v>
      </c>
      <c r="Z107" s="890">
        <f t="shared" si="22"/>
        <v>0</v>
      </c>
    </row>
    <row r="108" spans="1:26" s="855" customFormat="1" ht="15.75" customHeight="1" x14ac:dyDescent="0.2">
      <c r="A108" s="856" t="s">
        <v>1591</v>
      </c>
      <c r="B108" s="858" t="s">
        <v>124</v>
      </c>
      <c r="C108" s="885"/>
      <c r="D108" s="858" t="s">
        <v>124</v>
      </c>
      <c r="E108" s="1595"/>
      <c r="F108" s="1596"/>
      <c r="G108" s="858" t="s">
        <v>124</v>
      </c>
      <c r="H108" s="885"/>
      <c r="I108" s="858" t="s">
        <v>124</v>
      </c>
      <c r="J108" s="1595"/>
      <c r="K108" s="1596"/>
      <c r="L108" s="858" t="s">
        <v>124</v>
      </c>
      <c r="M108" s="885"/>
      <c r="N108" s="858" t="s">
        <v>124</v>
      </c>
      <c r="O108" s="1595"/>
      <c r="P108" s="1596"/>
      <c r="Q108" s="888" t="str">
        <f t="shared" si="15"/>
        <v/>
      </c>
      <c r="R108" s="890"/>
      <c r="S108" s="890"/>
      <c r="T108" s="890">
        <f t="shared" si="16"/>
        <v>0</v>
      </c>
      <c r="U108" s="890">
        <f t="shared" si="17"/>
        <v>0</v>
      </c>
      <c r="V108" s="890">
        <f t="shared" si="18"/>
        <v>0</v>
      </c>
      <c r="W108" s="890">
        <f t="shared" si="19"/>
        <v>0</v>
      </c>
      <c r="X108" s="890">
        <f t="shared" si="20"/>
        <v>0</v>
      </c>
      <c r="Y108" s="890">
        <f t="shared" si="21"/>
        <v>0</v>
      </c>
      <c r="Z108" s="890">
        <f t="shared" si="22"/>
        <v>0</v>
      </c>
    </row>
    <row r="109" spans="1:26" s="855" customFormat="1" ht="30" customHeight="1" x14ac:dyDescent="0.2">
      <c r="A109" s="856" t="s">
        <v>1605</v>
      </c>
      <c r="B109" s="858" t="s">
        <v>124</v>
      </c>
      <c r="C109" s="885"/>
      <c r="D109" s="858" t="s">
        <v>124</v>
      </c>
      <c r="E109" s="1595"/>
      <c r="F109" s="1596"/>
      <c r="G109" s="858" t="s">
        <v>124</v>
      </c>
      <c r="H109" s="885"/>
      <c r="I109" s="858" t="s">
        <v>124</v>
      </c>
      <c r="J109" s="1595"/>
      <c r="K109" s="1596"/>
      <c r="L109" s="858" t="s">
        <v>124</v>
      </c>
      <c r="M109" s="885"/>
      <c r="N109" s="858" t="s">
        <v>124</v>
      </c>
      <c r="O109" s="1595"/>
      <c r="P109" s="1596"/>
      <c r="Q109" s="888" t="str">
        <f t="shared" si="15"/>
        <v/>
      </c>
      <c r="R109" s="890"/>
      <c r="S109" s="890"/>
      <c r="T109" s="890">
        <f t="shared" si="16"/>
        <v>0</v>
      </c>
      <c r="U109" s="890">
        <f t="shared" si="17"/>
        <v>0</v>
      </c>
      <c r="V109" s="890">
        <f t="shared" si="18"/>
        <v>0</v>
      </c>
      <c r="W109" s="890">
        <f t="shared" si="19"/>
        <v>0</v>
      </c>
      <c r="X109" s="890">
        <f t="shared" si="20"/>
        <v>0</v>
      </c>
      <c r="Y109" s="890">
        <f t="shared" si="21"/>
        <v>0</v>
      </c>
      <c r="Z109" s="890">
        <f t="shared" si="22"/>
        <v>0</v>
      </c>
    </row>
    <row r="110" spans="1:26" s="855" customFormat="1" ht="28.5" customHeight="1" x14ac:dyDescent="0.2">
      <c r="A110" s="856" t="s">
        <v>1592</v>
      </c>
      <c r="B110" s="858" t="s">
        <v>124</v>
      </c>
      <c r="C110" s="885"/>
      <c r="D110" s="859" t="s">
        <v>124</v>
      </c>
      <c r="E110" s="1595"/>
      <c r="F110" s="1596"/>
      <c r="G110" s="858" t="s">
        <v>124</v>
      </c>
      <c r="H110" s="885"/>
      <c r="I110" s="858" t="s">
        <v>124</v>
      </c>
      <c r="J110" s="1595"/>
      <c r="K110" s="1596"/>
      <c r="L110" s="858" t="s">
        <v>124</v>
      </c>
      <c r="M110" s="885"/>
      <c r="N110" s="858" t="s">
        <v>124</v>
      </c>
      <c r="O110" s="1595"/>
      <c r="P110" s="1596"/>
      <c r="Q110" s="888" t="str">
        <f t="shared" si="15"/>
        <v/>
      </c>
      <c r="R110" s="890"/>
      <c r="S110" s="890"/>
      <c r="T110" s="890">
        <f t="shared" si="16"/>
        <v>0</v>
      </c>
      <c r="U110" s="890">
        <f t="shared" si="17"/>
        <v>0</v>
      </c>
      <c r="V110" s="890">
        <f t="shared" si="18"/>
        <v>0</v>
      </c>
      <c r="W110" s="890">
        <f t="shared" si="19"/>
        <v>0</v>
      </c>
      <c r="X110" s="890">
        <f t="shared" si="20"/>
        <v>0</v>
      </c>
      <c r="Y110" s="890">
        <f t="shared" si="21"/>
        <v>0</v>
      </c>
      <c r="Z110" s="890">
        <f t="shared" si="22"/>
        <v>0</v>
      </c>
    </row>
    <row r="111" spans="1:26" s="855" customFormat="1" ht="18" customHeight="1" x14ac:dyDescent="0.2">
      <c r="A111" s="870" t="s">
        <v>1593</v>
      </c>
      <c r="B111" s="860"/>
      <c r="C111" s="871">
        <f>+C103-C104+C105+C106+C107+C108+C109+C110</f>
        <v>0</v>
      </c>
      <c r="D111" s="1562">
        <f>+E103-E104+E105+E106+E107+E108+E109+E110</f>
        <v>0</v>
      </c>
      <c r="E111" s="1563"/>
      <c r="F111" s="1564"/>
      <c r="G111" s="860"/>
      <c r="H111" s="871">
        <f>+H103-H104+H105+H106+H107+H108+H109+H110</f>
        <v>0</v>
      </c>
      <c r="I111" s="1562">
        <f>+J103-J104+J105+J106+J107+J108+J109+J110</f>
        <v>0</v>
      </c>
      <c r="J111" s="1563"/>
      <c r="K111" s="1564"/>
      <c r="L111" s="860"/>
      <c r="M111" s="871">
        <f>+M103-M104+M105+M106+M107+M108+M109+M110</f>
        <v>0</v>
      </c>
      <c r="N111" s="1562">
        <f>+O103-O104+O105+O106+O107+O108+O109+O110</f>
        <v>0</v>
      </c>
      <c r="O111" s="1563"/>
      <c r="P111" s="1564"/>
      <c r="R111" s="890"/>
      <c r="S111" s="890"/>
      <c r="T111" s="890">
        <f>SUM(T103:T110)</f>
        <v>0</v>
      </c>
      <c r="U111" s="890">
        <f t="shared" ref="U111" si="23">SUM(U103:U110)</f>
        <v>0</v>
      </c>
      <c r="V111" s="890">
        <f t="shared" ref="V111" si="24">SUM(V103:V110)</f>
        <v>0</v>
      </c>
      <c r="W111" s="890">
        <f t="shared" ref="W111" si="25">SUM(W103:W110)</f>
        <v>0</v>
      </c>
      <c r="X111" s="890">
        <f t="shared" ref="X111" si="26">SUM(X103:X110)</f>
        <v>0</v>
      </c>
      <c r="Y111" s="890">
        <f t="shared" ref="Y111" si="27">SUM(Y103:Y110)</f>
        <v>0</v>
      </c>
      <c r="Z111" s="890"/>
    </row>
    <row r="112" spans="1:26" s="855" customFormat="1" ht="16.5" customHeight="1" x14ac:dyDescent="0.2">
      <c r="A112" s="1612" t="s">
        <v>1607</v>
      </c>
      <c r="B112" s="861"/>
      <c r="C112" s="862"/>
      <c r="D112" s="862"/>
      <c r="E112" s="863" t="s">
        <v>1596</v>
      </c>
      <c r="F112" s="864"/>
      <c r="G112" s="861"/>
      <c r="H112" s="862"/>
      <c r="I112" s="862"/>
      <c r="J112" s="863" t="s">
        <v>1596</v>
      </c>
      <c r="K112" s="864"/>
      <c r="L112" s="861"/>
      <c r="M112" s="862"/>
      <c r="N112" s="862"/>
      <c r="O112" s="863" t="s">
        <v>1596</v>
      </c>
      <c r="P112" s="864"/>
      <c r="R112" s="890"/>
      <c r="S112" s="890"/>
      <c r="T112" s="890"/>
      <c r="U112" s="890"/>
      <c r="V112" s="890"/>
      <c r="W112" s="890"/>
      <c r="X112" s="890"/>
      <c r="Y112" s="890"/>
      <c r="Z112" s="890"/>
    </row>
    <row r="113" spans="1:26" s="855" customFormat="1" x14ac:dyDescent="0.2">
      <c r="A113" s="1613"/>
      <c r="B113" s="865"/>
      <c r="C113" s="872">
        <f>+C111+D111</f>
        <v>0</v>
      </c>
      <c r="D113" s="866" t="s">
        <v>1594</v>
      </c>
      <c r="E113" s="884">
        <v>24</v>
      </c>
      <c r="F113" s="867" t="s">
        <v>1</v>
      </c>
      <c r="G113" s="865"/>
      <c r="H113" s="872">
        <f>+H111+I111</f>
        <v>0</v>
      </c>
      <c r="I113" s="866" t="s">
        <v>1594</v>
      </c>
      <c r="J113" s="884">
        <v>24</v>
      </c>
      <c r="K113" s="867" t="s">
        <v>1</v>
      </c>
      <c r="L113" s="865"/>
      <c r="M113" s="872">
        <f>+M111+N111</f>
        <v>0</v>
      </c>
      <c r="N113" s="866" t="s">
        <v>1594</v>
      </c>
      <c r="O113" s="884">
        <v>24</v>
      </c>
      <c r="P113" s="867" t="s">
        <v>1</v>
      </c>
      <c r="R113" s="890"/>
      <c r="S113" s="890"/>
      <c r="T113" s="890">
        <f>SUM(T111:Y111)</f>
        <v>0</v>
      </c>
      <c r="U113" s="890"/>
      <c r="V113" s="890"/>
      <c r="W113" s="890"/>
      <c r="X113" s="890"/>
      <c r="Y113" s="890"/>
      <c r="Z113" s="890"/>
    </row>
    <row r="114" spans="1:26" s="855" customFormat="1" x14ac:dyDescent="0.2">
      <c r="A114" s="1614"/>
      <c r="B114" s="868"/>
      <c r="C114" s="1574">
        <f>+C113/E113</f>
        <v>0</v>
      </c>
      <c r="D114" s="1574"/>
      <c r="E114" s="1574"/>
      <c r="F114" s="869" t="s">
        <v>1606</v>
      </c>
      <c r="G114" s="868"/>
      <c r="H114" s="1574">
        <f>+H113/J113</f>
        <v>0</v>
      </c>
      <c r="I114" s="1574"/>
      <c r="J114" s="1574"/>
      <c r="K114" s="869" t="s">
        <v>1606</v>
      </c>
      <c r="L114" s="868"/>
      <c r="M114" s="1574">
        <f>+M113/O113</f>
        <v>0</v>
      </c>
      <c r="N114" s="1574"/>
      <c r="O114" s="1574"/>
      <c r="P114" s="869" t="s">
        <v>1606</v>
      </c>
      <c r="R114" s="890"/>
      <c r="S114" s="890"/>
      <c r="T114" s="890"/>
      <c r="U114" s="890"/>
      <c r="V114" s="890"/>
      <c r="W114" s="890"/>
      <c r="X114" s="890"/>
      <c r="Y114" s="890"/>
      <c r="Z114" s="890"/>
    </row>
    <row r="115" spans="1:26" ht="27.75" customHeight="1" x14ac:dyDescent="0.25">
      <c r="A115" s="1639" t="str">
        <f>IF(T113&gt;0, "ERROR!!  WARNING!  All numbers above MUST be entered as a POSITIVE number.  Please correct the data entry!", " ")</f>
        <v xml:space="preserve"> </v>
      </c>
      <c r="B115" s="1639"/>
      <c r="C115" s="1639"/>
      <c r="D115" s="1639"/>
      <c r="E115" s="1639"/>
      <c r="F115" s="1639"/>
      <c r="G115" s="1639"/>
      <c r="H115" s="1639"/>
      <c r="I115" s="1639"/>
      <c r="J115" s="1639"/>
      <c r="K115" s="1639"/>
      <c r="L115" s="1639"/>
      <c r="M115" s="1639"/>
      <c r="N115" s="1639"/>
      <c r="O115" s="1639"/>
      <c r="P115" s="1639"/>
    </row>
    <row r="116" spans="1:26" ht="155.25" customHeight="1" x14ac:dyDescent="0.2">
      <c r="A116" s="1615" t="s">
        <v>1622</v>
      </c>
      <c r="B116" s="1615"/>
      <c r="C116" s="1615"/>
      <c r="D116" s="1615"/>
      <c r="E116" s="1615"/>
      <c r="F116" s="1615"/>
      <c r="G116" s="1615"/>
      <c r="H116" s="1615"/>
      <c r="I116" s="1615"/>
      <c r="J116" s="1615"/>
      <c r="K116" s="1615"/>
      <c r="L116" s="1615"/>
      <c r="M116" s="1615"/>
      <c r="N116" s="1615"/>
      <c r="O116" s="1615"/>
      <c r="P116" s="1615"/>
    </row>
    <row r="117" spans="1:26" ht="7.5" customHeight="1" x14ac:dyDescent="0.2"/>
    <row r="118" spans="1:26" ht="15" x14ac:dyDescent="0.25">
      <c r="A118" s="854" t="s">
        <v>1608</v>
      </c>
    </row>
    <row r="119" spans="1:26" s="855" customFormat="1" ht="33" customHeight="1" x14ac:dyDescent="0.2">
      <c r="A119" s="877" t="s">
        <v>1609</v>
      </c>
      <c r="B119" s="878"/>
      <c r="C119" s="1619" t="s">
        <v>1616</v>
      </c>
      <c r="D119" s="1619"/>
      <c r="E119" s="1619"/>
      <c r="F119" s="879"/>
      <c r="G119" s="1616" t="s">
        <v>1618</v>
      </c>
      <c r="H119" s="1617"/>
      <c r="I119" s="1617"/>
      <c r="J119" s="1617"/>
      <c r="K119" s="1617"/>
      <c r="L119" s="879"/>
      <c r="M119" s="1616" t="s">
        <v>1617</v>
      </c>
      <c r="N119" s="1617"/>
      <c r="O119" s="1617"/>
      <c r="P119" s="1618"/>
      <c r="R119" s="890"/>
      <c r="S119" s="890"/>
      <c r="T119" s="890"/>
      <c r="U119" s="890"/>
      <c r="V119" s="890"/>
      <c r="W119" s="890"/>
      <c r="X119" s="890"/>
      <c r="Y119" s="890"/>
      <c r="Z119" s="890"/>
    </row>
    <row r="120" spans="1:26" x14ac:dyDescent="0.2">
      <c r="A120" s="876" t="s">
        <v>1610</v>
      </c>
      <c r="B120" s="873"/>
      <c r="C120" s="1610">
        <f>+C88</f>
        <v>0</v>
      </c>
      <c r="D120" s="1611"/>
      <c r="E120" s="1611"/>
      <c r="F120" s="874"/>
      <c r="G120" s="873"/>
      <c r="H120" s="1629"/>
      <c r="I120" s="1629"/>
      <c r="J120" s="1629"/>
      <c r="K120" s="1629"/>
      <c r="L120" s="874"/>
      <c r="M120" s="875" t="str">
        <f>IF(N120&lt;0,"(-)","(+)")</f>
        <v>(+)</v>
      </c>
      <c r="N120" s="1607">
        <f>+C120-H120</f>
        <v>0</v>
      </c>
      <c r="O120" s="1608"/>
      <c r="P120" s="1609"/>
    </row>
    <row r="121" spans="1:26" x14ac:dyDescent="0.2">
      <c r="A121" s="876" t="s">
        <v>1611</v>
      </c>
      <c r="B121" s="873"/>
      <c r="C121" s="1610">
        <f>+H88</f>
        <v>0</v>
      </c>
      <c r="D121" s="1611"/>
      <c r="E121" s="1611"/>
      <c r="F121" s="874"/>
      <c r="G121" s="873"/>
      <c r="H121" s="1629"/>
      <c r="I121" s="1629"/>
      <c r="J121" s="1629"/>
      <c r="K121" s="1629"/>
      <c r="L121" s="874"/>
      <c r="M121" s="875" t="str">
        <f t="shared" ref="M121:M126" si="28">IF(N121&lt;0,"(-)","(+)")</f>
        <v>(+)</v>
      </c>
      <c r="N121" s="1607">
        <f t="shared" ref="N121:N125" si="29">+C121-H121</f>
        <v>0</v>
      </c>
      <c r="O121" s="1608"/>
      <c r="P121" s="1609"/>
    </row>
    <row r="122" spans="1:26" x14ac:dyDescent="0.2">
      <c r="A122" s="876" t="s">
        <v>1612</v>
      </c>
      <c r="B122" s="873"/>
      <c r="C122" s="1610">
        <f>+M88</f>
        <v>0</v>
      </c>
      <c r="D122" s="1611"/>
      <c r="E122" s="1611"/>
      <c r="F122" s="874"/>
      <c r="G122" s="873"/>
      <c r="H122" s="1629"/>
      <c r="I122" s="1629"/>
      <c r="J122" s="1629"/>
      <c r="K122" s="1629"/>
      <c r="L122" s="874"/>
      <c r="M122" s="875" t="str">
        <f t="shared" si="28"/>
        <v>(+)</v>
      </c>
      <c r="N122" s="1607">
        <f t="shared" si="29"/>
        <v>0</v>
      </c>
      <c r="O122" s="1608"/>
      <c r="P122" s="1609"/>
    </row>
    <row r="123" spans="1:26" x14ac:dyDescent="0.2">
      <c r="A123" s="876" t="s">
        <v>1613</v>
      </c>
      <c r="B123" s="873"/>
      <c r="C123" s="1610">
        <f>+C114</f>
        <v>0</v>
      </c>
      <c r="D123" s="1611"/>
      <c r="E123" s="1611"/>
      <c r="F123" s="874"/>
      <c r="G123" s="873"/>
      <c r="H123" s="1629"/>
      <c r="I123" s="1629"/>
      <c r="J123" s="1629"/>
      <c r="K123" s="1629"/>
      <c r="L123" s="874"/>
      <c r="M123" s="875" t="str">
        <f t="shared" si="28"/>
        <v>(+)</v>
      </c>
      <c r="N123" s="1607">
        <f t="shared" si="29"/>
        <v>0</v>
      </c>
      <c r="O123" s="1608"/>
      <c r="P123" s="1609"/>
    </row>
    <row r="124" spans="1:26" x14ac:dyDescent="0.2">
      <c r="A124" s="876" t="s">
        <v>1614</v>
      </c>
      <c r="B124" s="873"/>
      <c r="C124" s="1610">
        <f>+H114</f>
        <v>0</v>
      </c>
      <c r="D124" s="1611"/>
      <c r="E124" s="1611"/>
      <c r="F124" s="874"/>
      <c r="G124" s="873"/>
      <c r="H124" s="1629"/>
      <c r="I124" s="1629"/>
      <c r="J124" s="1629"/>
      <c r="K124" s="1629"/>
      <c r="L124" s="874"/>
      <c r="M124" s="875" t="str">
        <f t="shared" si="28"/>
        <v>(+)</v>
      </c>
      <c r="N124" s="1607">
        <f t="shared" si="29"/>
        <v>0</v>
      </c>
      <c r="O124" s="1608"/>
      <c r="P124" s="1609"/>
    </row>
    <row r="125" spans="1:26" x14ac:dyDescent="0.2">
      <c r="A125" s="876" t="s">
        <v>1615</v>
      </c>
      <c r="B125" s="873"/>
      <c r="C125" s="1610">
        <f>+M114</f>
        <v>0</v>
      </c>
      <c r="D125" s="1611"/>
      <c r="E125" s="1611"/>
      <c r="F125" s="874"/>
      <c r="G125" s="873"/>
      <c r="H125" s="1629"/>
      <c r="I125" s="1629"/>
      <c r="J125" s="1629"/>
      <c r="K125" s="1629"/>
      <c r="L125" s="874"/>
      <c r="M125" s="875" t="str">
        <f t="shared" si="28"/>
        <v>(+)</v>
      </c>
      <c r="N125" s="1607">
        <f t="shared" si="29"/>
        <v>0</v>
      </c>
      <c r="O125" s="1608"/>
      <c r="P125" s="1609"/>
    </row>
    <row r="126" spans="1:26" x14ac:dyDescent="0.2">
      <c r="A126" s="1604" t="s">
        <v>1619</v>
      </c>
      <c r="B126" s="1605"/>
      <c r="C126" s="1605"/>
      <c r="D126" s="1605"/>
      <c r="E126" s="1605"/>
      <c r="F126" s="1605"/>
      <c r="G126" s="1605"/>
      <c r="H126" s="1605"/>
      <c r="I126" s="1605"/>
      <c r="J126" s="1605"/>
      <c r="K126" s="1605"/>
      <c r="L126" s="1606"/>
      <c r="M126" s="875" t="str">
        <f t="shared" si="28"/>
        <v>(+)</v>
      </c>
      <c r="N126" s="1607">
        <f>SUM(N120:P125)</f>
        <v>0</v>
      </c>
      <c r="O126" s="1608"/>
      <c r="P126" s="1609"/>
    </row>
    <row r="127" spans="1:26" ht="10.5" customHeight="1" x14ac:dyDescent="0.2"/>
    <row r="128" spans="1:26" x14ac:dyDescent="0.2">
      <c r="A128" s="853" t="s">
        <v>15</v>
      </c>
    </row>
    <row r="129" spans="1:16" ht="48.75" customHeight="1" x14ac:dyDescent="0.2">
      <c r="A129" s="1597"/>
      <c r="B129" s="1597"/>
      <c r="C129" s="1597"/>
      <c r="D129" s="1597"/>
      <c r="E129" s="1597"/>
      <c r="F129" s="1597"/>
      <c r="G129" s="1597"/>
      <c r="H129" s="1597"/>
      <c r="I129" s="1597"/>
      <c r="J129" s="1597"/>
      <c r="K129" s="1597"/>
      <c r="L129" s="1597"/>
      <c r="M129" s="1597"/>
      <c r="N129" s="1597"/>
      <c r="O129" s="1597"/>
      <c r="P129" s="1597"/>
    </row>
  </sheetData>
  <sheetProtection algorithmName="SHA-512" hashValue="tkc5swtbDB88LHk3cITCEThEiQeTJaAbe+om/6DprWQlXafiKH2HqgaKTuo+go0Ae4B+HapzmLSz80ceLXdY8g==" saltValue="GCoBprWr9uTH8ve+NsHaTA==" spinCount="100000" sheet="1" objects="1" scenarios="1"/>
  <mergeCells count="187">
    <mergeCell ref="A8:P8"/>
    <mergeCell ref="A1:P1"/>
    <mergeCell ref="A15:P15"/>
    <mergeCell ref="A32:P32"/>
    <mergeCell ref="A61:P61"/>
    <mergeCell ref="A89:P89"/>
    <mergeCell ref="A115:P115"/>
    <mergeCell ref="A72:P72"/>
    <mergeCell ref="A73:A75"/>
    <mergeCell ref="B73:F73"/>
    <mergeCell ref="B74:F74"/>
    <mergeCell ref="B75:F75"/>
    <mergeCell ref="G74:K74"/>
    <mergeCell ref="G75:K75"/>
    <mergeCell ref="G73:K73"/>
    <mergeCell ref="L73:P73"/>
    <mergeCell ref="L74:P74"/>
    <mergeCell ref="L75:P75"/>
    <mergeCell ref="J79:K79"/>
    <mergeCell ref="J80:K80"/>
    <mergeCell ref="J81:K81"/>
    <mergeCell ref="J82:K82"/>
    <mergeCell ref="J83:K83"/>
    <mergeCell ref="J84:K84"/>
    <mergeCell ref="O77:P77"/>
    <mergeCell ref="O78:P78"/>
    <mergeCell ref="O79:P79"/>
    <mergeCell ref="O80:P80"/>
    <mergeCell ref="O81:P81"/>
    <mergeCell ref="O82:P82"/>
    <mergeCell ref="A86:A88"/>
    <mergeCell ref="C88:E88"/>
    <mergeCell ref="H88:J88"/>
    <mergeCell ref="M88:O88"/>
    <mergeCell ref="A90:P90"/>
    <mergeCell ref="A56:K56"/>
    <mergeCell ref="O56:P56"/>
    <mergeCell ref="A57:K57"/>
    <mergeCell ref="O57:P57"/>
    <mergeCell ref="E83:F83"/>
    <mergeCell ref="E84:F84"/>
    <mergeCell ref="E76:F76"/>
    <mergeCell ref="J76:K76"/>
    <mergeCell ref="O76:P76"/>
    <mergeCell ref="E77:F77"/>
    <mergeCell ref="E78:F78"/>
    <mergeCell ref="E79:F79"/>
    <mergeCell ref="E80:F80"/>
    <mergeCell ref="E81:F81"/>
    <mergeCell ref="E82:F82"/>
    <mergeCell ref="O83:P83"/>
    <mergeCell ref="O84:P84"/>
    <mergeCell ref="J77:K77"/>
    <mergeCell ref="J78:K78"/>
    <mergeCell ref="A65:P65"/>
    <mergeCell ref="D85:F85"/>
    <mergeCell ref="I85:K85"/>
    <mergeCell ref="N85:P85"/>
    <mergeCell ref="L101:P101"/>
    <mergeCell ref="E102:F102"/>
    <mergeCell ref="J102:K102"/>
    <mergeCell ref="O102:P102"/>
    <mergeCell ref="E103:F103"/>
    <mergeCell ref="J103:K103"/>
    <mergeCell ref="O103:P103"/>
    <mergeCell ref="A98:P98"/>
    <mergeCell ref="A99:A101"/>
    <mergeCell ref="B99:F99"/>
    <mergeCell ref="G99:K99"/>
    <mergeCell ref="L99:P99"/>
    <mergeCell ref="B100:F100"/>
    <mergeCell ref="G100:K100"/>
    <mergeCell ref="L100:P100"/>
    <mergeCell ref="B101:F101"/>
    <mergeCell ref="G101:K101"/>
    <mergeCell ref="E106:F106"/>
    <mergeCell ref="J106:K106"/>
    <mergeCell ref="O106:P106"/>
    <mergeCell ref="E107:F107"/>
    <mergeCell ref="J107:K107"/>
    <mergeCell ref="O107:P107"/>
    <mergeCell ref="E104:F104"/>
    <mergeCell ref="J104:K104"/>
    <mergeCell ref="O104:P104"/>
    <mergeCell ref="E105:F105"/>
    <mergeCell ref="J105:K105"/>
    <mergeCell ref="O105:P105"/>
    <mergeCell ref="B10:L10"/>
    <mergeCell ref="B11:L11"/>
    <mergeCell ref="B69:L69"/>
    <mergeCell ref="B70:L70"/>
    <mergeCell ref="B95:L95"/>
    <mergeCell ref="B96:L96"/>
    <mergeCell ref="H125:K125"/>
    <mergeCell ref="N120:P120"/>
    <mergeCell ref="N121:P121"/>
    <mergeCell ref="N122:P122"/>
    <mergeCell ref="N123:P123"/>
    <mergeCell ref="N124:P124"/>
    <mergeCell ref="N125:P125"/>
    <mergeCell ref="H120:K120"/>
    <mergeCell ref="H121:K121"/>
    <mergeCell ref="H122:K122"/>
    <mergeCell ref="H123:K123"/>
    <mergeCell ref="H124:K124"/>
    <mergeCell ref="A93:P93"/>
    <mergeCell ref="C120:E120"/>
    <mergeCell ref="C121:E121"/>
    <mergeCell ref="C122:E122"/>
    <mergeCell ref="C123:E123"/>
    <mergeCell ref="C124:E124"/>
    <mergeCell ref="A16:K19"/>
    <mergeCell ref="A20:K20"/>
    <mergeCell ref="A21:K21"/>
    <mergeCell ref="A22:K22"/>
    <mergeCell ref="O22:P22"/>
    <mergeCell ref="O23:P23"/>
    <mergeCell ref="O24:P24"/>
    <mergeCell ref="O25:P25"/>
    <mergeCell ref="O26:P26"/>
    <mergeCell ref="L16:P16"/>
    <mergeCell ref="L17:P17"/>
    <mergeCell ref="L18:P18"/>
    <mergeCell ref="O19:P19"/>
    <mergeCell ref="O20:P20"/>
    <mergeCell ref="O21:P21"/>
    <mergeCell ref="A29:K31"/>
    <mergeCell ref="A33:P33"/>
    <mergeCell ref="A44:P44"/>
    <mergeCell ref="A26:K26"/>
    <mergeCell ref="A27:K27"/>
    <mergeCell ref="A28:K28"/>
    <mergeCell ref="A23:K23"/>
    <mergeCell ref="A24:K24"/>
    <mergeCell ref="A25:K25"/>
    <mergeCell ref="O28:P28"/>
    <mergeCell ref="M31:O31"/>
    <mergeCell ref="O27:P27"/>
    <mergeCell ref="A36:P36"/>
    <mergeCell ref="A129:P129"/>
    <mergeCell ref="A53:K53"/>
    <mergeCell ref="O53:P53"/>
    <mergeCell ref="A54:K54"/>
    <mergeCell ref="O54:P54"/>
    <mergeCell ref="A55:K55"/>
    <mergeCell ref="O55:P55"/>
    <mergeCell ref="A50:K50"/>
    <mergeCell ref="O50:P50"/>
    <mergeCell ref="A51:K51"/>
    <mergeCell ref="O51:P51"/>
    <mergeCell ref="A52:K52"/>
    <mergeCell ref="O52:P52"/>
    <mergeCell ref="A126:L126"/>
    <mergeCell ref="N126:P126"/>
    <mergeCell ref="C125:E125"/>
    <mergeCell ref="A112:A114"/>
    <mergeCell ref="C114:E114"/>
    <mergeCell ref="H114:J114"/>
    <mergeCell ref="M114:O114"/>
    <mergeCell ref="A116:P116"/>
    <mergeCell ref="M119:P119"/>
    <mergeCell ref="G119:K119"/>
    <mergeCell ref="C119:E119"/>
    <mergeCell ref="D111:F111"/>
    <mergeCell ref="I111:K111"/>
    <mergeCell ref="N111:P111"/>
    <mergeCell ref="A58:K60"/>
    <mergeCell ref="M60:O60"/>
    <mergeCell ref="A62:P62"/>
    <mergeCell ref="B40:L40"/>
    <mergeCell ref="B41:L41"/>
    <mergeCell ref="A45:K48"/>
    <mergeCell ref="L45:P45"/>
    <mergeCell ref="L46:P46"/>
    <mergeCell ref="L47:P47"/>
    <mergeCell ref="O48:P48"/>
    <mergeCell ref="A49:K49"/>
    <mergeCell ref="O49:P49"/>
    <mergeCell ref="E110:F110"/>
    <mergeCell ref="J110:K110"/>
    <mergeCell ref="O110:P110"/>
    <mergeCell ref="E108:F108"/>
    <mergeCell ref="J108:K108"/>
    <mergeCell ref="O108:P108"/>
    <mergeCell ref="E109:F109"/>
    <mergeCell ref="J109:K109"/>
    <mergeCell ref="O109:P109"/>
  </mergeCells>
  <pageMargins left="0.25" right="0.25" top="0.75" bottom="0.75" header="0.3" footer="0.3"/>
  <pageSetup scale="77" fitToHeight="0" orientation="portrait" r:id="rId1"/>
  <headerFooter>
    <oddFooter>&amp;L&amp;"-,Regular"&amp;8Freddie Mac Single-Family Seller/Servicer Guide
Revised 08/09/17, eff. 02/09/18&amp;C&amp;8Page &amp;P of &amp;N&amp;R&amp;8Bulletin 2017-12
Form 92-4</oddFooter>
  </headerFooter>
  <rowBreaks count="3" manualBreakCount="3">
    <brk id="37" max="16383" man="1"/>
    <brk id="66" max="16383" man="1"/>
    <brk id="94"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4:P249"/>
  <sheetViews>
    <sheetView workbookViewId="0"/>
  </sheetViews>
  <sheetFormatPr defaultRowHeight="12.75" x14ac:dyDescent="0.2"/>
  <cols>
    <col min="2" max="2" width="18" customWidth="1"/>
    <col min="4" max="4" width="31.85546875" customWidth="1"/>
    <col min="7" max="7" width="22.28515625" style="48" customWidth="1"/>
    <col min="8" max="8" width="6.7109375" style="49" customWidth="1"/>
    <col min="9" max="9" width="11.85546875" style="49" bestFit="1" customWidth="1"/>
    <col min="10" max="10" width="9.140625" style="49"/>
    <col min="11" max="11" width="6.7109375" style="49" customWidth="1"/>
    <col min="12" max="12" width="9.140625" style="49"/>
  </cols>
  <sheetData>
    <row r="4" spans="1:16" x14ac:dyDescent="0.2">
      <c r="L4" s="49" t="str">
        <f>+'Self-Emp FHLMC 91 &lt;12-26-2017'!L16</f>
        <v xml:space="preserve"> </v>
      </c>
      <c r="P4" s="424" t="s">
        <v>651</v>
      </c>
    </row>
    <row r="5" spans="1:16" x14ac:dyDescent="0.2">
      <c r="P5" s="345" t="s">
        <v>644</v>
      </c>
    </row>
    <row r="6" spans="1:16" x14ac:dyDescent="0.2">
      <c r="A6" t="str">
        <f>+'Self-Emp FHLMC 91 &gt;=12-26-2017'!A17</f>
        <v>I. Income Calculations from IRS Form 1040</v>
      </c>
      <c r="I6"/>
      <c r="J6"/>
      <c r="L6"/>
      <c r="P6" s="345" t="s">
        <v>645</v>
      </c>
    </row>
    <row r="7" spans="1:16" x14ac:dyDescent="0.2">
      <c r="B7" t="str">
        <f>+'Self-Emp FHLMC 91 &gt;=12-26-2017'!B18</f>
        <v>IRS Form 1040 Federal Individual Income Tax Return</v>
      </c>
      <c r="H7" s="49" t="str">
        <f>+'Self-Emp FHLMC 91 &gt;=12-26-2017'!H18</f>
        <v>Yr.</v>
      </c>
      <c r="I7" t="str">
        <f>+'Self-Emp FHLMC 91 &gt;=12-26-2017'!I18</f>
        <v>Starting Year</v>
      </c>
      <c r="J7">
        <f>+'Self-Emp FHLMC 91 &gt;=12-26-2017'!J18</f>
        <v>0</v>
      </c>
      <c r="K7" s="49" t="str">
        <f>+'Self-Emp FHLMC 91 &gt;=12-26-2017'!K18</f>
        <v>Yr.</v>
      </c>
      <c r="L7" t="str">
        <f>+'Self-Emp FHLMC 91 &gt;=12-26-2017'!L18</f>
        <v xml:space="preserve"> </v>
      </c>
      <c r="M7">
        <f>+'Self-Emp FHLMC 91 &gt;=12-26-2017'!M18</f>
        <v>0</v>
      </c>
      <c r="P7" s="345" t="s">
        <v>646</v>
      </c>
    </row>
    <row r="8" spans="1:16" x14ac:dyDescent="0.2">
      <c r="I8"/>
      <c r="J8"/>
      <c r="L8"/>
      <c r="P8" s="345" t="s">
        <v>647</v>
      </c>
    </row>
    <row r="9" spans="1:16" x14ac:dyDescent="0.2">
      <c r="A9" t="str">
        <f>+'Self-Emp FHLMC 91 &gt;=12-26-2017'!A20</f>
        <v xml:space="preserve">1. W-2 Income from self-employment (reported on IRS Forms 1040 and 1120 or 1120S) </v>
      </c>
      <c r="I9"/>
      <c r="J9"/>
      <c r="L9"/>
      <c r="P9" s="345" t="s">
        <v>648</v>
      </c>
    </row>
    <row r="10" spans="1:16" x14ac:dyDescent="0.2">
      <c r="C10" s="48" t="str">
        <f>+'Self-Emp FHLMC 91 &gt;=12-26-2017'!C21</f>
        <v>Name of business:</v>
      </c>
      <c r="D10">
        <f>+'Self-Emp FHLMC 91 &gt;=12-26-2017'!D21</f>
        <v>0</v>
      </c>
      <c r="I10"/>
      <c r="J10"/>
      <c r="L10"/>
      <c r="P10" s="345" t="s">
        <v>649</v>
      </c>
    </row>
    <row r="11" spans="1:16" x14ac:dyDescent="0.2">
      <c r="B11" t="str">
        <f>+'Self-Emp FHLMC 91 &gt;=12-26-2017'!B22</f>
        <v>IRS Form 1040, Line 7 (Section 5304.1(d))1</v>
      </c>
      <c r="G11" s="420" t="s">
        <v>110</v>
      </c>
      <c r="H11" s="49" t="str">
        <f>+'Self-Emp FHLMC 91 &gt;=12-26-2017'!H22</f>
        <v>(+)</v>
      </c>
      <c r="I11" s="812">
        <f>+'Self-Emp FHLMC 91 &gt;=12-26-2017'!I22</f>
        <v>0</v>
      </c>
      <c r="J11" s="813">
        <f>+I11</f>
        <v>0</v>
      </c>
      <c r="K11" s="49" t="str">
        <f>+'Self-Emp FHLMC 91 &gt;=12-26-2017'!K22</f>
        <v>(+)</v>
      </c>
      <c r="L11" s="812">
        <f>+'Self-Emp FHLMC 91 &gt;=12-26-2017'!L22</f>
        <v>0</v>
      </c>
      <c r="M11" s="813">
        <f>+L11</f>
        <v>0</v>
      </c>
    </row>
    <row r="12" spans="1:16" x14ac:dyDescent="0.2">
      <c r="B12" t="str">
        <f>+'Self-Emp FHLMC 91 &gt;=12-26-2017'!B23</f>
        <v>Subtotal of W-2 income from self-employment</v>
      </c>
      <c r="G12" s="420" t="s">
        <v>118</v>
      </c>
      <c r="I12" s="812"/>
      <c r="J12" s="814">
        <f>SUM(J11)</f>
        <v>0</v>
      </c>
      <c r="L12" s="812">
        <f>+'Self-Emp FHLMC 91 &gt;=12-26-2017'!L23</f>
        <v>0</v>
      </c>
      <c r="M12" s="814">
        <f>SUM(M11)</f>
        <v>0</v>
      </c>
    </row>
    <row r="13" spans="1:16" x14ac:dyDescent="0.2">
      <c r="A13" t="str">
        <f>+'Self-Emp FHLMC 91 &gt;=12-26-2017'!A24</f>
        <v>1Validate with business  returns  and IRS Form 1125-E,  Compensation of Officers, as applicable</v>
      </c>
      <c r="I13" s="812"/>
      <c r="J13" s="815"/>
      <c r="L13" s="812"/>
      <c r="M13" s="815"/>
    </row>
    <row r="14" spans="1:16" x14ac:dyDescent="0.2">
      <c r="I14" s="812"/>
      <c r="J14" s="815"/>
      <c r="L14" s="812"/>
      <c r="M14" s="815"/>
    </row>
    <row r="15" spans="1:16" x14ac:dyDescent="0.2">
      <c r="A15" t="str">
        <f>+'Self-Emp FHLMC 91 &gt;=12-26-2017'!A26</f>
        <v>2.    Schedule B – Interest and Ordinary Dividends</v>
      </c>
      <c r="I15" s="812"/>
      <c r="J15" s="815"/>
      <c r="L15" s="812"/>
      <c r="M15" s="815"/>
    </row>
    <row r="16" spans="1:16" x14ac:dyDescent="0.2">
      <c r="B16" t="str">
        <f>+'Self-Emp FHLMC 91 &gt;=12-26-2017'!B27</f>
        <v>Recurring interest income (Chapter 5305)</v>
      </c>
      <c r="G16" s="420" t="s">
        <v>110</v>
      </c>
      <c r="H16" s="49" t="str">
        <f>+'Self-Emp FHLMC 91 &gt;=12-26-2017'!H27</f>
        <v>(+)</v>
      </c>
      <c r="I16" s="812">
        <f>+'Self-Emp FHLMC 91 &gt;=12-26-2017'!I27</f>
        <v>0</v>
      </c>
      <c r="J16" s="813">
        <f>+I16</f>
        <v>0</v>
      </c>
      <c r="K16" s="49" t="str">
        <f>+'Self-Emp FHLMC 91 &gt;=12-26-2017'!K27</f>
        <v>(+)</v>
      </c>
      <c r="L16" s="812">
        <f>+'Self-Emp FHLMC 91 &gt;=12-26-2017'!L27</f>
        <v>0</v>
      </c>
      <c r="M16" s="813">
        <f>+L16</f>
        <v>0</v>
      </c>
    </row>
    <row r="17" spans="1:13" x14ac:dyDescent="0.2">
      <c r="B17" t="str">
        <f>+'Self-Emp FHLMC 91 &gt;=12-26-2017'!B28</f>
        <v>Recurring dividend income (Chapter 5305)</v>
      </c>
      <c r="G17" s="420" t="s">
        <v>110</v>
      </c>
      <c r="H17" s="49" t="str">
        <f>+'Self-Emp FHLMC 91 &gt;=12-26-2017'!H28</f>
        <v>(+)</v>
      </c>
      <c r="I17" s="812">
        <f>+'Self-Emp FHLMC 91 &gt;=12-26-2017'!I28</f>
        <v>0</v>
      </c>
      <c r="J17" s="813">
        <f>+I17</f>
        <v>0</v>
      </c>
      <c r="K17" s="49" t="str">
        <f>+'Self-Emp FHLMC 91 &gt;=12-26-2017'!K28</f>
        <v>(+)</v>
      </c>
      <c r="L17" s="812">
        <f>+'Self-Emp FHLMC 91 &gt;=12-26-2017'!L28</f>
        <v>0</v>
      </c>
      <c r="M17" s="813">
        <f>+L17</f>
        <v>0</v>
      </c>
    </row>
    <row r="18" spans="1:13" x14ac:dyDescent="0.2">
      <c r="B18" t="str">
        <f>+'Self-Emp FHLMC 91 &gt;=12-26-2017'!B29</f>
        <v>Dividend income from self-employment reported on IRS Form 1120</v>
      </c>
      <c r="G18" s="420" t="s">
        <v>173</v>
      </c>
      <c r="H18" s="49" t="str">
        <f>+'Self-Emp FHLMC 91 &gt;=12-26-2017'!H29</f>
        <v>(-)</v>
      </c>
      <c r="I18" s="812">
        <f>+'Self-Emp FHLMC 91 &gt;=12-26-2017'!I29</f>
        <v>0</v>
      </c>
      <c r="J18" s="816">
        <f>+I18*-1</f>
        <v>0</v>
      </c>
      <c r="K18" s="49" t="str">
        <f>+'Self-Emp FHLMC 91 &gt;=12-26-2017'!K29</f>
        <v>(-)</v>
      </c>
      <c r="L18" s="812">
        <f>+'Self-Emp FHLMC 91 &gt;=12-26-2017'!L29</f>
        <v>0</v>
      </c>
      <c r="M18" s="816">
        <f>+L18*-1</f>
        <v>0</v>
      </c>
    </row>
    <row r="19" spans="1:13" x14ac:dyDescent="0.2">
      <c r="B19" t="str">
        <f>+'Self-Emp FHLMC 91 &gt;=12-26-2017'!B30</f>
        <v>Subtotal of dividends and interest</v>
      </c>
      <c r="G19" s="420" t="s">
        <v>118</v>
      </c>
      <c r="I19" s="812"/>
      <c r="J19" s="814">
        <f>SUM(J16:J18)</f>
        <v>0</v>
      </c>
      <c r="L19" s="812">
        <f>+'Self-Emp FHLMC 91 &gt;=12-26-2017'!L30</f>
        <v>0</v>
      </c>
      <c r="M19" s="814">
        <f>SUM(M16:M18)</f>
        <v>0</v>
      </c>
    </row>
    <row r="20" spans="1:13" x14ac:dyDescent="0.2">
      <c r="I20" s="812"/>
      <c r="J20" s="815"/>
      <c r="L20" s="812"/>
      <c r="M20" s="815"/>
    </row>
    <row r="21" spans="1:13" x14ac:dyDescent="0.2">
      <c r="A21" t="str">
        <f>+'Self-Emp FHLMC 91 &gt;=12-26-2017'!A32</f>
        <v>3.    Schedule C – Profit or Loss from Business (Sole Proprietorship) (Chapter 5304)</v>
      </c>
      <c r="I21" s="812"/>
      <c r="J21" s="815"/>
      <c r="L21" s="812"/>
      <c r="M21" s="815"/>
    </row>
    <row r="22" spans="1:13" x14ac:dyDescent="0.2">
      <c r="C22" s="48" t="str">
        <f>+'Self-Emp FHLMC 91 &gt;=12-26-2017'!C33</f>
        <v>Name of business #1:</v>
      </c>
      <c r="D22">
        <f>+'Self-Emp FHLMC 91 &gt;=12-26-2017'!D33</f>
        <v>0</v>
      </c>
      <c r="I22" s="812"/>
      <c r="J22" s="815"/>
      <c r="L22" s="812"/>
      <c r="M22" s="815"/>
    </row>
    <row r="23" spans="1:13" x14ac:dyDescent="0.2">
      <c r="B23" t="str">
        <f>+'Self-Emp FHLMC 91 &gt;=12-26-2017'!B34</f>
        <v>Net profit or loss</v>
      </c>
      <c r="G23" s="421" t="s">
        <v>174</v>
      </c>
      <c r="H23" s="49" t="str">
        <f>+'Self-Emp FHLMC 91 &gt;=12-26-2017'!H34</f>
        <v>(+)</v>
      </c>
      <c r="I23" s="812">
        <f>+'Self-Emp FHLMC 91 &gt;=12-26-2017'!I34</f>
        <v>0</v>
      </c>
      <c r="J23" s="817">
        <f>IF(H23="(+)", I23, (I23*-1))</f>
        <v>0</v>
      </c>
      <c r="K23" s="49" t="str">
        <f>+'Self-Emp FHLMC 91 &gt;=12-26-2017'!K34</f>
        <v>(+)</v>
      </c>
      <c r="L23" s="812">
        <f>+'Self-Emp FHLMC 91 &gt;=12-26-2017'!L34</f>
        <v>0</v>
      </c>
      <c r="M23" s="817">
        <f>IF(K23="(+)", L23, (L23*-1))</f>
        <v>0</v>
      </c>
    </row>
    <row r="24" spans="1:13" x14ac:dyDescent="0.2">
      <c r="B24" t="str">
        <f>+'Self-Emp FHLMC 91 &gt;=12-26-2017'!B35</f>
        <v>Non-recurring other income or loss, or expenses</v>
      </c>
      <c r="G24" s="421" t="s">
        <v>174</v>
      </c>
      <c r="H24" s="49" t="str">
        <f>+'Self-Emp FHLMC 91 &gt;=12-26-2017'!H35</f>
        <v>(+)</v>
      </c>
      <c r="I24" s="812">
        <f>+'Self-Emp FHLMC 91 &gt;=12-26-2017'!I35</f>
        <v>0</v>
      </c>
      <c r="J24" s="817">
        <f>IF(H24="(+)", I24, (I24*-1))</f>
        <v>0</v>
      </c>
      <c r="K24" s="49" t="str">
        <f>+'Self-Emp FHLMC 91 &gt;=12-26-2017'!K35</f>
        <v>(+)</v>
      </c>
      <c r="L24" s="812">
        <f>+'Self-Emp FHLMC 91 &gt;=12-26-2017'!L35</f>
        <v>0</v>
      </c>
      <c r="M24" s="817">
        <f>IF(K24="(+)", L24, (L24*-1))</f>
        <v>0</v>
      </c>
    </row>
    <row r="25" spans="1:13" x14ac:dyDescent="0.2">
      <c r="B25" t="str">
        <f>+'Self-Emp FHLMC 91 &gt;=12-26-2017'!B36</f>
        <v>Depletion</v>
      </c>
      <c r="G25" s="420" t="s">
        <v>110</v>
      </c>
      <c r="H25" s="49" t="str">
        <f>+'Self-Emp FHLMC 91 &gt;=12-26-2017'!H36</f>
        <v>(+)</v>
      </c>
      <c r="I25" s="812">
        <f>+'Self-Emp FHLMC 91 &gt;=12-26-2017'!I36</f>
        <v>0</v>
      </c>
      <c r="J25" s="813">
        <f t="shared" ref="J25:J29" si="0">+I25</f>
        <v>0</v>
      </c>
      <c r="K25" s="49" t="str">
        <f>+'Self-Emp FHLMC 91 &gt;=12-26-2017'!K36</f>
        <v>(+)</v>
      </c>
      <c r="L25" s="812">
        <f>+'Self-Emp FHLMC 91 &gt;=12-26-2017'!L36</f>
        <v>0</v>
      </c>
      <c r="M25" s="813">
        <f t="shared" ref="M25:M29" si="1">+L25</f>
        <v>0</v>
      </c>
    </row>
    <row r="26" spans="1:13" x14ac:dyDescent="0.2">
      <c r="B26" t="str">
        <f>+'Self-Emp FHLMC 91 &gt;=12-26-2017'!B37</f>
        <v>Depreciation</v>
      </c>
      <c r="G26" s="420" t="s">
        <v>110</v>
      </c>
      <c r="H26" s="49" t="str">
        <f>+'Self-Emp FHLMC 91 &gt;=12-26-2017'!H37</f>
        <v>(+)</v>
      </c>
      <c r="I26" s="812">
        <f>+'Self-Emp FHLMC 91 &gt;=12-26-2017'!I37</f>
        <v>0</v>
      </c>
      <c r="J26" s="813">
        <f t="shared" si="0"/>
        <v>0</v>
      </c>
      <c r="K26" s="49" t="str">
        <f>+'Self-Emp FHLMC 91 &gt;=12-26-2017'!K37</f>
        <v>(+)</v>
      </c>
      <c r="L26" s="812">
        <f>+'Self-Emp FHLMC 91 &gt;=12-26-2017'!L37</f>
        <v>0</v>
      </c>
      <c r="M26" s="813">
        <f t="shared" si="1"/>
        <v>0</v>
      </c>
    </row>
    <row r="27" spans="1:13" x14ac:dyDescent="0.2">
      <c r="B27" t="str">
        <f>+'Self-Emp FHLMC 91 &gt;=12-26-2017'!B38</f>
        <v>Meals and entertainment exclusion</v>
      </c>
      <c r="G27" s="420" t="s">
        <v>173</v>
      </c>
      <c r="H27" s="49" t="str">
        <f>+'Self-Emp FHLMC 91 &gt;=12-26-2017'!H38</f>
        <v>(-)</v>
      </c>
      <c r="I27" s="812">
        <f>+'Self-Emp FHLMC 91 &gt;=12-26-2017'!I38</f>
        <v>0</v>
      </c>
      <c r="J27" s="816">
        <f>+I27*-1</f>
        <v>0</v>
      </c>
      <c r="K27" s="49" t="str">
        <f>+'Self-Emp FHLMC 91 &gt;=12-26-2017'!K38</f>
        <v>(-)</v>
      </c>
      <c r="L27" s="812">
        <f>+'Self-Emp FHLMC 91 &gt;=12-26-2017'!L38</f>
        <v>0</v>
      </c>
      <c r="M27" s="816">
        <f>+L27*-1</f>
        <v>0</v>
      </c>
    </row>
    <row r="28" spans="1:13" x14ac:dyDescent="0.2">
      <c r="B28" t="str">
        <f>+'Self-Emp FHLMC 91 &gt;=12-26-2017'!B39</f>
        <v>Amortization or casualty loss</v>
      </c>
      <c r="G28" s="420" t="s">
        <v>110</v>
      </c>
      <c r="H28" s="49" t="str">
        <f>+'Self-Emp FHLMC 91 &gt;=12-26-2017'!H39</f>
        <v>(+)</v>
      </c>
      <c r="I28" s="812">
        <f>+'Self-Emp FHLMC 91 &gt;=12-26-2017'!I39</f>
        <v>0</v>
      </c>
      <c r="J28" s="813">
        <f t="shared" si="0"/>
        <v>0</v>
      </c>
      <c r="K28" s="49" t="str">
        <f>+'Self-Emp FHLMC 91 &gt;=12-26-2017'!K39</f>
        <v>(+)</v>
      </c>
      <c r="L28" s="812">
        <f>+'Self-Emp FHLMC 91 &gt;=12-26-2017'!L39</f>
        <v>0</v>
      </c>
      <c r="M28" s="813">
        <f t="shared" si="1"/>
        <v>0</v>
      </c>
    </row>
    <row r="29" spans="1:13" x14ac:dyDescent="0.2">
      <c r="B29" t="str">
        <f>+'Self-Emp FHLMC 91 &gt;=12-26-2017'!B40</f>
        <v>Business use of home</v>
      </c>
      <c r="G29" s="420" t="s">
        <v>110</v>
      </c>
      <c r="H29" s="49" t="str">
        <f>+'Self-Emp FHLMC 91 &gt;=12-26-2017'!H40</f>
        <v>(+)</v>
      </c>
      <c r="I29" s="812">
        <f>+'Self-Emp FHLMC 91 &gt;=12-26-2017'!I40</f>
        <v>0</v>
      </c>
      <c r="J29" s="813">
        <f t="shared" si="0"/>
        <v>0</v>
      </c>
      <c r="K29" s="49" t="str">
        <f>+'Self-Emp FHLMC 91 &gt;=12-26-2017'!K40</f>
        <v>(+)</v>
      </c>
      <c r="L29" s="812">
        <f>+'Self-Emp FHLMC 91 &gt;=12-26-2017'!L40</f>
        <v>0</v>
      </c>
      <c r="M29" s="813">
        <f t="shared" si="1"/>
        <v>0</v>
      </c>
    </row>
    <row r="30" spans="1:13" x14ac:dyDescent="0.2">
      <c r="B30" t="str">
        <f>+'Self-Emp FHLMC 91 &gt;=12-26-2017'!B41</f>
        <v>Subtotal from Schedule C, Business #1</v>
      </c>
      <c r="G30" s="420" t="s">
        <v>118</v>
      </c>
      <c r="I30" s="812"/>
      <c r="J30" s="814">
        <f>SUM(J23:J29)</f>
        <v>0</v>
      </c>
      <c r="L30" s="812">
        <f>+'Self-Emp FHLMC 91 &gt;=12-26-2017'!L41</f>
        <v>0</v>
      </c>
      <c r="M30" s="814">
        <f>SUM(M23:M29)</f>
        <v>0</v>
      </c>
    </row>
    <row r="31" spans="1:13" x14ac:dyDescent="0.2">
      <c r="I31" s="812"/>
      <c r="J31" s="818"/>
      <c r="L31" s="812"/>
      <c r="M31" s="818"/>
    </row>
    <row r="32" spans="1:13" x14ac:dyDescent="0.2">
      <c r="A32" t="str">
        <f>+'Self-Emp FHLMC 91 &gt;=12-26-2017'!A43</f>
        <v>4.    Schedule C – Profit or Loss from Business (Sole Proprietorship) (Chapter 5304)</v>
      </c>
      <c r="I32" s="812"/>
      <c r="J32" s="815"/>
      <c r="L32" s="812"/>
      <c r="M32" s="815"/>
    </row>
    <row r="33" spans="1:13" x14ac:dyDescent="0.2">
      <c r="C33" s="48" t="str">
        <f>+'Self-Emp FHLMC 91 &gt;=12-26-2017'!C44</f>
        <v>Name of business #2:</v>
      </c>
      <c r="D33">
        <f>+'Self-Emp FHLMC 91 &gt;=12-26-2017'!D44</f>
        <v>0</v>
      </c>
      <c r="I33" s="812"/>
      <c r="J33" s="818"/>
      <c r="L33" s="812"/>
      <c r="M33" s="818"/>
    </row>
    <row r="34" spans="1:13" x14ac:dyDescent="0.2">
      <c r="B34" t="str">
        <f>+'Self-Emp FHLMC 91 &gt;=12-26-2017'!B45</f>
        <v>Net profit or loss</v>
      </c>
      <c r="G34" s="421" t="s">
        <v>174</v>
      </c>
      <c r="H34" s="49" t="str">
        <f>+'Self-Emp FHLMC 91 &gt;=12-26-2017'!H45</f>
        <v>(+)</v>
      </c>
      <c r="I34" s="812">
        <f>+'Self-Emp FHLMC 91 &gt;=12-26-2017'!I45</f>
        <v>0</v>
      </c>
      <c r="J34" s="817">
        <f>IF(H34="(+)", I34, (I34*-1))</f>
        <v>0</v>
      </c>
      <c r="K34" s="49" t="str">
        <f>+'Self-Emp FHLMC 91 &gt;=12-26-2017'!K45</f>
        <v>(+)</v>
      </c>
      <c r="L34" s="812">
        <f>+'Self-Emp FHLMC 91 &gt;=12-26-2017'!L45</f>
        <v>0</v>
      </c>
      <c r="M34" s="817">
        <f>IF(K34="(+)", L34, (L34*-1))</f>
        <v>0</v>
      </c>
    </row>
    <row r="35" spans="1:13" x14ac:dyDescent="0.2">
      <c r="B35" t="str">
        <f>+'Self-Emp FHLMC 91 &gt;=12-26-2017'!B46</f>
        <v>Non-recurring other income or loss, or expenses</v>
      </c>
      <c r="G35" s="421" t="s">
        <v>174</v>
      </c>
      <c r="H35" s="49" t="str">
        <f>+'Self-Emp FHLMC 91 &gt;=12-26-2017'!H46</f>
        <v>(+)</v>
      </c>
      <c r="I35" s="812">
        <f>+'Self-Emp FHLMC 91 &gt;=12-26-2017'!I46</f>
        <v>0</v>
      </c>
      <c r="J35" s="817">
        <f>IF(H35="(+)", I35, (I35*-1))</f>
        <v>0</v>
      </c>
      <c r="K35" s="49" t="str">
        <f>+'Self-Emp FHLMC 91 &gt;=12-26-2017'!K46</f>
        <v>(+)</v>
      </c>
      <c r="L35" s="812">
        <f>+'Self-Emp FHLMC 91 &gt;=12-26-2017'!L46</f>
        <v>0</v>
      </c>
      <c r="M35" s="817">
        <f>IF(K35="(+)", L35, (L35*-1))</f>
        <v>0</v>
      </c>
    </row>
    <row r="36" spans="1:13" x14ac:dyDescent="0.2">
      <c r="B36" t="str">
        <f>+'Self-Emp FHLMC 91 &gt;=12-26-2017'!B47</f>
        <v>Depletion</v>
      </c>
      <c r="G36" s="420" t="s">
        <v>110</v>
      </c>
      <c r="H36" s="49" t="str">
        <f>+'Self-Emp FHLMC 91 &gt;=12-26-2017'!H47</f>
        <v>(+)</v>
      </c>
      <c r="I36" s="812">
        <f>+'Self-Emp FHLMC 91 &gt;=12-26-2017'!I47</f>
        <v>0</v>
      </c>
      <c r="J36" s="813">
        <f t="shared" ref="J36:J40" si="2">+I36</f>
        <v>0</v>
      </c>
      <c r="K36" s="49" t="str">
        <f>+'Self-Emp FHLMC 91 &gt;=12-26-2017'!K47</f>
        <v>(+)</v>
      </c>
      <c r="L36" s="812">
        <f>+'Self-Emp FHLMC 91 &gt;=12-26-2017'!L47</f>
        <v>0</v>
      </c>
      <c r="M36" s="813">
        <f t="shared" ref="M36:M40" si="3">+L36</f>
        <v>0</v>
      </c>
    </row>
    <row r="37" spans="1:13" x14ac:dyDescent="0.2">
      <c r="B37" t="str">
        <f>+'Self-Emp FHLMC 91 &gt;=12-26-2017'!B48</f>
        <v>Depreciation</v>
      </c>
      <c r="G37" s="420" t="s">
        <v>110</v>
      </c>
      <c r="H37" s="49" t="str">
        <f>+'Self-Emp FHLMC 91 &gt;=12-26-2017'!H48</f>
        <v>(+)</v>
      </c>
      <c r="I37" s="812">
        <f>+'Self-Emp FHLMC 91 &gt;=12-26-2017'!I48</f>
        <v>0</v>
      </c>
      <c r="J37" s="813">
        <f t="shared" si="2"/>
        <v>0</v>
      </c>
      <c r="K37" s="49" t="str">
        <f>+'Self-Emp FHLMC 91 &gt;=12-26-2017'!K48</f>
        <v>(+)</v>
      </c>
      <c r="L37" s="812">
        <f>+'Self-Emp FHLMC 91 &gt;=12-26-2017'!L48</f>
        <v>0</v>
      </c>
      <c r="M37" s="813">
        <f t="shared" si="3"/>
        <v>0</v>
      </c>
    </row>
    <row r="38" spans="1:13" x14ac:dyDescent="0.2">
      <c r="B38" t="str">
        <f>+'Self-Emp FHLMC 91 &gt;=12-26-2017'!B49</f>
        <v>Meals and entertainment exclusion</v>
      </c>
      <c r="G38" s="420" t="s">
        <v>173</v>
      </c>
      <c r="H38" s="49" t="str">
        <f>+'Self-Emp FHLMC 91 &gt;=12-26-2017'!H49</f>
        <v>(-)</v>
      </c>
      <c r="I38" s="812">
        <f>+'Self-Emp FHLMC 91 &gt;=12-26-2017'!I49</f>
        <v>0</v>
      </c>
      <c r="J38" s="816">
        <f>+I38*-1</f>
        <v>0</v>
      </c>
      <c r="K38" s="49" t="str">
        <f>+'Self-Emp FHLMC 91 &gt;=12-26-2017'!K49</f>
        <v>(-)</v>
      </c>
      <c r="L38" s="812">
        <f>+'Self-Emp FHLMC 91 &gt;=12-26-2017'!L49</f>
        <v>0</v>
      </c>
      <c r="M38" s="816">
        <f>+L38*-1</f>
        <v>0</v>
      </c>
    </row>
    <row r="39" spans="1:13" x14ac:dyDescent="0.2">
      <c r="B39" t="str">
        <f>+'Self-Emp FHLMC 91 &gt;=12-26-2017'!B50</f>
        <v>Amortization or casualty loss</v>
      </c>
      <c r="G39" s="420" t="s">
        <v>110</v>
      </c>
      <c r="H39" s="49" t="str">
        <f>+'Self-Emp FHLMC 91 &gt;=12-26-2017'!H50</f>
        <v>(+)</v>
      </c>
      <c r="I39" s="812">
        <f>+'Self-Emp FHLMC 91 &gt;=12-26-2017'!I50</f>
        <v>0</v>
      </c>
      <c r="J39" s="813">
        <f t="shared" si="2"/>
        <v>0</v>
      </c>
      <c r="K39" s="49" t="str">
        <f>+'Self-Emp FHLMC 91 &gt;=12-26-2017'!K50</f>
        <v>(+)</v>
      </c>
      <c r="L39" s="812">
        <f>+'Self-Emp FHLMC 91 &gt;=12-26-2017'!L50</f>
        <v>0</v>
      </c>
      <c r="M39" s="813">
        <f t="shared" si="3"/>
        <v>0</v>
      </c>
    </row>
    <row r="40" spans="1:13" x14ac:dyDescent="0.2">
      <c r="B40" t="str">
        <f>+'Self-Emp FHLMC 91 &gt;=12-26-2017'!B51</f>
        <v>Business use of home</v>
      </c>
      <c r="G40" s="420" t="s">
        <v>110</v>
      </c>
      <c r="H40" s="49" t="str">
        <f>+'Self-Emp FHLMC 91 &gt;=12-26-2017'!H51</f>
        <v>(+)</v>
      </c>
      <c r="I40" s="812">
        <f>+'Self-Emp FHLMC 91 &gt;=12-26-2017'!I51</f>
        <v>0</v>
      </c>
      <c r="J40" s="813">
        <f t="shared" si="2"/>
        <v>0</v>
      </c>
      <c r="K40" s="49" t="str">
        <f>+'Self-Emp FHLMC 91 &gt;=12-26-2017'!K51</f>
        <v>(+)</v>
      </c>
      <c r="L40" s="812">
        <f>+'Self-Emp FHLMC 91 &gt;=12-26-2017'!L51</f>
        <v>0</v>
      </c>
      <c r="M40" s="813">
        <f t="shared" si="3"/>
        <v>0</v>
      </c>
    </row>
    <row r="41" spans="1:13" x14ac:dyDescent="0.2">
      <c r="B41" t="str">
        <f>+'Self-Emp FHLMC 91 &gt;=12-26-2017'!B52</f>
        <v>Subtotal from Schedule C, Business #2</v>
      </c>
      <c r="G41" s="420" t="s">
        <v>118</v>
      </c>
      <c r="I41" s="812"/>
      <c r="J41" s="814">
        <f>SUM(J34:J40)</f>
        <v>0</v>
      </c>
      <c r="L41" s="812">
        <f>+'Self-Emp FHLMC 91 &gt;=12-26-2017'!L52</f>
        <v>0</v>
      </c>
      <c r="M41" s="814">
        <f>SUM(M34:M40)</f>
        <v>0</v>
      </c>
    </row>
    <row r="42" spans="1:13" x14ac:dyDescent="0.2">
      <c r="I42" s="812"/>
      <c r="J42" s="815"/>
      <c r="L42" s="812"/>
      <c r="M42" s="815"/>
    </row>
    <row r="43" spans="1:13" x14ac:dyDescent="0.2">
      <c r="A43" t="str">
        <f>+'Self-Emp FHLMC 91 &gt;=12-26-2017'!A54</f>
        <v>5.    Schedule D – Capital Gains and Losses (Chapter 5305)</v>
      </c>
      <c r="I43" s="812"/>
      <c r="J43" s="815"/>
      <c r="L43" s="812"/>
      <c r="M43" s="815"/>
    </row>
    <row r="44" spans="1:13" x14ac:dyDescent="0.2">
      <c r="B44" t="str">
        <f>+'Self-Emp FHLMC 91 &gt;=12-26-2017'!B55</f>
        <v>Recurring capital  gains  and/or losses</v>
      </c>
      <c r="G44" s="421" t="s">
        <v>174</v>
      </c>
      <c r="H44" s="49" t="str">
        <f>+'Self-Emp FHLMC 91 &gt;=12-26-2017'!H55</f>
        <v>(+)</v>
      </c>
      <c r="I44" s="812">
        <f>+'Self-Emp FHLMC 91 &gt;=12-26-2017'!I55</f>
        <v>0</v>
      </c>
      <c r="J44" s="817">
        <f>IF(H44="(+)", I44, (I44*-1))</f>
        <v>0</v>
      </c>
      <c r="K44" s="49" t="str">
        <f>+'Self-Emp FHLMC 91 &gt;=12-26-2017'!K55</f>
        <v>(+)</v>
      </c>
      <c r="L44" s="812">
        <f>+'Self-Emp FHLMC 91 &gt;=12-26-2017'!L55</f>
        <v>0</v>
      </c>
      <c r="M44" s="817">
        <f>IF(K44="(+)", L44, (L44*-1))</f>
        <v>0</v>
      </c>
    </row>
    <row r="45" spans="1:13" x14ac:dyDescent="0.2">
      <c r="B45" t="str">
        <f>+'Self-Emp FHLMC 91 &gt;=12-26-2017'!B56</f>
        <v>Subtotal from Schedule D, capital  gains  and  losses</v>
      </c>
      <c r="G45" s="420" t="s">
        <v>118</v>
      </c>
      <c r="I45" s="812"/>
      <c r="J45" s="814">
        <f>SUM(J44)</f>
        <v>0</v>
      </c>
      <c r="L45" s="812">
        <f>+'Self-Emp FHLMC 91 &gt;=12-26-2017'!L56</f>
        <v>0</v>
      </c>
      <c r="M45" s="814">
        <f>SUM(M44)</f>
        <v>0</v>
      </c>
    </row>
    <row r="46" spans="1:13" x14ac:dyDescent="0.2">
      <c r="G46" s="420"/>
      <c r="I46" s="812"/>
      <c r="J46" s="815"/>
      <c r="L46" s="812"/>
      <c r="M46" s="815"/>
    </row>
    <row r="47" spans="1:13" x14ac:dyDescent="0.2">
      <c r="A47" t="str">
        <f>+'Self-Emp FHLMC 91 &gt;=12-26-2017'!A58</f>
        <v>6.    Schedule E1  – Supplemental Income or Loss (Royalties) (Chapter 5305)</v>
      </c>
      <c r="G47" s="420"/>
      <c r="I47" s="812"/>
      <c r="J47" s="818"/>
      <c r="L47" s="812"/>
      <c r="M47" s="818"/>
    </row>
    <row r="48" spans="1:13" x14ac:dyDescent="0.2">
      <c r="B48" t="str">
        <f>+'Self-Emp FHLMC 91 &gt;=12-26-2017'!B59</f>
        <v>Royalties received</v>
      </c>
      <c r="G48" s="420" t="s">
        <v>110</v>
      </c>
      <c r="H48" s="49" t="str">
        <f>+'Self-Emp FHLMC 91 &gt;=12-26-2017'!H59</f>
        <v>(+)</v>
      </c>
      <c r="I48" s="812">
        <f>+'Self-Emp FHLMC 91 &gt;=12-26-2017'!I59</f>
        <v>0</v>
      </c>
      <c r="J48" s="813">
        <f t="shared" ref="J48" si="4">+I48</f>
        <v>0</v>
      </c>
      <c r="K48" s="49" t="str">
        <f>+'Self-Emp FHLMC 91 &gt;=12-26-2017'!K59</f>
        <v>(+)</v>
      </c>
      <c r="L48" s="812">
        <f>+'Self-Emp FHLMC 91 &gt;=12-26-2017'!L59</f>
        <v>0</v>
      </c>
      <c r="M48" s="813">
        <f t="shared" ref="M48" si="5">+L48</f>
        <v>0</v>
      </c>
    </row>
    <row r="49" spans="1:14" x14ac:dyDescent="0.2">
      <c r="B49" t="str">
        <f>+'Self-Emp FHLMC 91 &gt;=12-26-2017'!B60</f>
        <v>Total expenses</v>
      </c>
      <c r="G49" s="420" t="s">
        <v>173</v>
      </c>
      <c r="H49" s="49" t="str">
        <f>+'Self-Emp FHLMC 91 &gt;=12-26-2017'!H60</f>
        <v>(-)</v>
      </c>
      <c r="I49" s="812">
        <f>+'Self-Emp FHLMC 91 &gt;=12-26-2017'!I60</f>
        <v>0</v>
      </c>
      <c r="J49" s="816">
        <f>+I49*-1</f>
        <v>0</v>
      </c>
      <c r="K49" s="49" t="str">
        <f>+'Self-Emp FHLMC 91 &gt;=12-26-2017'!K60</f>
        <v>(-)</v>
      </c>
      <c r="L49" s="812">
        <f>+'Self-Emp FHLMC 91 &gt;=12-26-2017'!L60</f>
        <v>0</v>
      </c>
      <c r="M49" s="816">
        <f>+L49*-1</f>
        <v>0</v>
      </c>
    </row>
    <row r="50" spans="1:14" x14ac:dyDescent="0.2">
      <c r="B50" t="str">
        <f>+'Self-Emp FHLMC 91 &gt;=12-26-2017'!B61</f>
        <v>Depletion</v>
      </c>
      <c r="G50" s="420" t="s">
        <v>110</v>
      </c>
      <c r="H50" s="49" t="str">
        <f>+'Self-Emp FHLMC 91 &gt;=12-26-2017'!H61</f>
        <v>(+)</v>
      </c>
      <c r="I50" s="812">
        <f>+'Self-Emp FHLMC 91 &gt;=12-26-2017'!I61</f>
        <v>0</v>
      </c>
      <c r="J50" s="813">
        <f t="shared" ref="J50" si="6">+I50</f>
        <v>0</v>
      </c>
      <c r="K50" s="49" t="str">
        <f>+'Self-Emp FHLMC 91 &gt;=12-26-2017'!K61</f>
        <v>(+)</v>
      </c>
      <c r="L50" s="812">
        <f>+'Self-Emp FHLMC 91 &gt;=12-26-2017'!L61</f>
        <v>0</v>
      </c>
      <c r="M50" s="813">
        <f t="shared" ref="M50" si="7">+L50</f>
        <v>0</v>
      </c>
    </row>
    <row r="51" spans="1:14" x14ac:dyDescent="0.2">
      <c r="B51" t="str">
        <f>+'Self-Emp FHLMC 91 &gt;=12-26-2017'!B62</f>
        <v>Subtotal Schedule E, from royalties</v>
      </c>
      <c r="G51" s="420" t="s">
        <v>118</v>
      </c>
      <c r="I51" s="812"/>
      <c r="J51" s="814">
        <f>SUM(J48:J50)</f>
        <v>0</v>
      </c>
      <c r="L51" s="812">
        <f>+'Self-Emp FHLMC 91 &gt;=12-26-2017'!L62</f>
        <v>0</v>
      </c>
      <c r="M51" s="814">
        <f>SUM(M48:M50)</f>
        <v>0</v>
      </c>
    </row>
    <row r="52" spans="1:14" x14ac:dyDescent="0.2">
      <c r="A52" t="str">
        <f>+'Self-Emp FHLMC 91 &gt;=12-26-2017'!A63</f>
        <v>1Refer to Form 92 for net rental income calculations using IRS Schedule E</v>
      </c>
      <c r="I52" s="812"/>
      <c r="J52" s="815"/>
      <c r="L52" s="812"/>
      <c r="M52" s="815"/>
    </row>
    <row r="53" spans="1:14" x14ac:dyDescent="0.2">
      <c r="I53" s="812"/>
      <c r="J53" s="815"/>
      <c r="L53" s="812"/>
      <c r="M53" s="815"/>
    </row>
    <row r="54" spans="1:14" x14ac:dyDescent="0.2">
      <c r="A54" t="str">
        <f>+'Self-Emp FHLMC 91 &gt;=12-26-2017'!A65</f>
        <v>7.    Schedule F – Profit or Loss from Farming (Chapter 5304)</v>
      </c>
      <c r="I54" s="812"/>
      <c r="J54" s="815"/>
      <c r="L54" s="812"/>
      <c r="M54" s="815"/>
    </row>
    <row r="55" spans="1:14" x14ac:dyDescent="0.2">
      <c r="B55" t="str">
        <f>+'Self-Emp FHLMC 91 &gt;=12-26-2017'!B66</f>
        <v>Net Farm Profit or Loss</v>
      </c>
      <c r="G55" s="421" t="s">
        <v>174</v>
      </c>
      <c r="H55" s="49" t="str">
        <f>+'Self-Emp FHLMC 91 &gt;=12-26-2017'!H66</f>
        <v>(+)</v>
      </c>
      <c r="I55" s="812">
        <f>+'Self-Emp FHLMC 91 &gt;=12-26-2017'!I66</f>
        <v>0</v>
      </c>
      <c r="J55" s="817">
        <f>IF(H55="(+)", I55, (I55*-1))</f>
        <v>0</v>
      </c>
      <c r="K55" s="49" t="str">
        <f>+'Self-Emp FHLMC 91 &gt;=12-26-2017'!K66</f>
        <v>(+)</v>
      </c>
      <c r="L55" s="812">
        <f>+'Self-Emp FHLMC 91 &gt;=12-26-2017'!L66</f>
        <v>0</v>
      </c>
      <c r="M55" s="817">
        <f>IF(K55="(+)", L55, (L55*-1))</f>
        <v>0</v>
      </c>
    </row>
    <row r="56" spans="1:14" x14ac:dyDescent="0.2">
      <c r="B56" t="str">
        <f>+'Self-Emp FHLMC 91 &gt;=12-26-2017'!B67</f>
        <v>Non-taxable portion of recurring cooperative and CCC payments</v>
      </c>
      <c r="G56" s="420" t="s">
        <v>110</v>
      </c>
      <c r="H56" s="49" t="str">
        <f>+'Self-Emp FHLMC 91 &gt;=12-26-2017'!H67</f>
        <v>(+)</v>
      </c>
      <c r="I56" s="812">
        <f>+'Self-Emp FHLMC 91 &gt;=12-26-2017'!I67</f>
        <v>0</v>
      </c>
      <c r="J56" s="813">
        <f t="shared" ref="J56" si="8">+I56</f>
        <v>0</v>
      </c>
      <c r="K56" s="49" t="str">
        <f>+'Self-Emp FHLMC 91 &gt;=12-26-2017'!K67</f>
        <v>(+)</v>
      </c>
      <c r="L56" s="812">
        <f>+'Self-Emp FHLMC 91 &gt;=12-26-2017'!L67</f>
        <v>0</v>
      </c>
      <c r="M56" s="813">
        <f t="shared" ref="M56" si="9">+L56</f>
        <v>0</v>
      </c>
    </row>
    <row r="57" spans="1:14" x14ac:dyDescent="0.2">
      <c r="B57" t="str">
        <f>+'Self-Emp FHLMC 91 &gt;=12-26-2017'!B68</f>
        <v>Non-recurring other income or loss</v>
      </c>
      <c r="G57" s="421" t="s">
        <v>174</v>
      </c>
      <c r="H57" s="49" t="str">
        <f>+'Self-Emp FHLMC 91 &gt;=12-26-2017'!H68</f>
        <v>(+)</v>
      </c>
      <c r="I57" s="812">
        <f>+'Self-Emp FHLMC 91 &gt;=12-26-2017'!I68</f>
        <v>0</v>
      </c>
      <c r="J57" s="817">
        <f>IF(H57="(+)", I57, (I57*-1))</f>
        <v>0</v>
      </c>
      <c r="K57" s="49" t="str">
        <f>+'Self-Emp FHLMC 91 &gt;=12-26-2017'!K68</f>
        <v>(+)</v>
      </c>
      <c r="L57" s="812">
        <f>+'Self-Emp FHLMC 91 &gt;=12-26-2017'!L68</f>
        <v>0</v>
      </c>
      <c r="M57" s="817">
        <f>IF(K57="(+)", L57, (L57*-1))</f>
        <v>0</v>
      </c>
    </row>
    <row r="58" spans="1:14" x14ac:dyDescent="0.2">
      <c r="B58" t="str">
        <f>+'Self-Emp FHLMC 91 &gt;=12-26-2017'!B69</f>
        <v>Depreciation</v>
      </c>
      <c r="G58" s="420" t="s">
        <v>110</v>
      </c>
      <c r="H58" s="49" t="str">
        <f>+'Self-Emp FHLMC 91 &gt;=12-26-2017'!H69</f>
        <v>(+)</v>
      </c>
      <c r="I58" s="812">
        <f>+'Self-Emp FHLMC 91 &gt;=12-26-2017'!I69</f>
        <v>0</v>
      </c>
      <c r="J58" s="813">
        <f t="shared" ref="J58:J60" si="10">+I58</f>
        <v>0</v>
      </c>
      <c r="K58" s="49" t="str">
        <f>+'Self-Emp FHLMC 91 &gt;=12-26-2017'!K69</f>
        <v>(+)</v>
      </c>
      <c r="L58" s="812">
        <f>+'Self-Emp FHLMC 91 &gt;=12-26-2017'!L69</f>
        <v>0</v>
      </c>
      <c r="M58" s="813">
        <f t="shared" ref="M58:M60" si="11">+L58</f>
        <v>0</v>
      </c>
    </row>
    <row r="59" spans="1:14" x14ac:dyDescent="0.2">
      <c r="B59" t="str">
        <f>+'Self-Emp FHLMC 91 &gt;=12-26-2017'!B70</f>
        <v>Amortization/Casualty loss/Depletion</v>
      </c>
      <c r="G59" s="420" t="s">
        <v>110</v>
      </c>
      <c r="H59" s="49" t="str">
        <f>+'Self-Emp FHLMC 91 &gt;=12-26-2017'!H70</f>
        <v>(+)</v>
      </c>
      <c r="I59" s="812">
        <f>+'Self-Emp FHLMC 91 &gt;=12-26-2017'!I70</f>
        <v>0</v>
      </c>
      <c r="J59" s="813">
        <f t="shared" si="10"/>
        <v>0</v>
      </c>
      <c r="K59" s="49" t="str">
        <f>+'Self-Emp FHLMC 91 &gt;=12-26-2017'!K70</f>
        <v>(+)</v>
      </c>
      <c r="L59" s="812">
        <f>+'Self-Emp FHLMC 91 &gt;=12-26-2017'!L70</f>
        <v>0</v>
      </c>
      <c r="M59" s="813">
        <f t="shared" si="11"/>
        <v>0</v>
      </c>
    </row>
    <row r="60" spans="1:14" x14ac:dyDescent="0.2">
      <c r="B60" t="str">
        <f>+'Self-Emp FHLMC 91 &gt;=12-26-2017'!B71</f>
        <v>Business use of home</v>
      </c>
      <c r="G60" s="420" t="s">
        <v>110</v>
      </c>
      <c r="H60" s="49" t="str">
        <f>+'Self-Emp FHLMC 91 &gt;=12-26-2017'!H71</f>
        <v>(+)</v>
      </c>
      <c r="I60" s="812">
        <f>+'Self-Emp FHLMC 91 &gt;=12-26-2017'!I71</f>
        <v>0</v>
      </c>
      <c r="J60" s="813">
        <f t="shared" si="10"/>
        <v>0</v>
      </c>
      <c r="K60" s="49" t="str">
        <f>+'Self-Emp FHLMC 91 &gt;=12-26-2017'!K71</f>
        <v>(+)</v>
      </c>
      <c r="L60" s="812">
        <f>+'Self-Emp FHLMC 91 &gt;=12-26-2017'!L71</f>
        <v>0</v>
      </c>
      <c r="M60" s="813">
        <f t="shared" si="11"/>
        <v>0</v>
      </c>
    </row>
    <row r="61" spans="1:14" x14ac:dyDescent="0.2">
      <c r="B61" t="str">
        <f>+'Self-Emp FHLMC 91 &gt;=12-26-2017'!B72</f>
        <v>Subtotal from Schedule F, farming</v>
      </c>
      <c r="G61" s="420" t="s">
        <v>118</v>
      </c>
      <c r="I61" s="812"/>
      <c r="J61" s="814">
        <f>SUM(J55:J60)</f>
        <v>0</v>
      </c>
      <c r="L61" s="812">
        <f>+'Self-Emp FHLMC 91 &gt;=12-26-2017'!L72</f>
        <v>0</v>
      </c>
      <c r="M61" s="814">
        <f>SUM(M55:M60)</f>
        <v>0</v>
      </c>
    </row>
    <row r="62" spans="1:14" x14ac:dyDescent="0.2">
      <c r="I62" s="812"/>
      <c r="J62" s="815"/>
      <c r="L62" s="812"/>
      <c r="M62" s="815"/>
    </row>
    <row r="63" spans="1:14" x14ac:dyDescent="0.2">
      <c r="A63" t="str">
        <f>+'Self-Emp FHLMC 91 &gt;=12-26-2017'!A74</f>
        <v>Combined total from IRS Form 1040</v>
      </c>
      <c r="G63" s="420" t="s">
        <v>118</v>
      </c>
      <c r="I63" s="812"/>
      <c r="J63" s="822">
        <f>+J61+J51+J45+J41+J30++J19+J12</f>
        <v>0</v>
      </c>
      <c r="L63" s="812">
        <f>+'Self-Emp FHLMC 91 &gt;=12-26-2017'!L74</f>
        <v>0</v>
      </c>
      <c r="M63" s="822">
        <f>+M61+M51+M45+M41+M30++M19+M12</f>
        <v>0</v>
      </c>
    </row>
    <row r="64" spans="1:14" x14ac:dyDescent="0.2">
      <c r="I64" s="812"/>
      <c r="J64" s="815"/>
      <c r="L64" s="812"/>
      <c r="M64" s="815"/>
      <c r="N64" s="59"/>
    </row>
    <row r="65" spans="1:14" x14ac:dyDescent="0.2">
      <c r="A65" t="str">
        <f>+'Self-Emp FHLMC 91 &gt;=12-26-2017'!A76</f>
        <v>II. Income Calculations from IRS Schedule K-1 and IRS Form 1065</v>
      </c>
      <c r="I65" s="812"/>
      <c r="J65" s="815"/>
      <c r="L65" s="812"/>
      <c r="M65" s="815"/>
      <c r="N65" s="59"/>
    </row>
    <row r="66" spans="1:14" x14ac:dyDescent="0.2">
      <c r="I66" s="812"/>
      <c r="J66" s="815"/>
      <c r="L66" s="812"/>
      <c r="M66" s="815"/>
      <c r="N66" s="59"/>
    </row>
    <row r="67" spans="1:14" x14ac:dyDescent="0.2">
      <c r="A67" t="str">
        <f>+'Self-Emp FHLMC 91 &gt;=12-26-2017'!A78</f>
        <v>8.   Partnership Income (Refer to Chapter 5304)</v>
      </c>
      <c r="I67" s="812"/>
      <c r="J67" s="815"/>
      <c r="L67" s="812"/>
      <c r="M67" s="815"/>
      <c r="N67" s="59"/>
    </row>
    <row r="68" spans="1:14" x14ac:dyDescent="0.2">
      <c r="C68" s="48" t="str">
        <f>+'Self-Emp FHLMC 91 &gt;=12-26-2017'!C79</f>
        <v>Name of business:</v>
      </c>
      <c r="D68">
        <f>+'Self-Emp FHLMC 91 &gt;=12-26-2017'!D79</f>
        <v>0</v>
      </c>
      <c r="I68" s="812"/>
      <c r="J68" s="815"/>
      <c r="L68" s="812"/>
      <c r="M68" s="815"/>
      <c r="N68" s="59"/>
    </row>
    <row r="69" spans="1:14" x14ac:dyDescent="0.2">
      <c r="I69" s="812"/>
      <c r="J69" s="815"/>
      <c r="L69" s="812"/>
      <c r="M69" s="815"/>
      <c r="N69" s="59"/>
    </row>
    <row r="70" spans="1:14" x14ac:dyDescent="0.2">
      <c r="B70" t="str">
        <f>+'Self-Emp FHLMC 91 &gt;=12-26-2017'!B81</f>
        <v>Ordinary Business Income or Loss</v>
      </c>
      <c r="G70" s="421" t="s">
        <v>174</v>
      </c>
      <c r="H70" s="49" t="str">
        <f>+'Self-Emp FHLMC 91 &gt;=12-26-2017'!H81</f>
        <v>(+)</v>
      </c>
      <c r="I70" s="812">
        <f>+'Self-Emp FHLMC 91 &gt;=12-26-2017'!I81</f>
        <v>0</v>
      </c>
      <c r="J70" s="817">
        <f>IF(H70="(+)", I70, (I70*-1))</f>
        <v>0</v>
      </c>
      <c r="K70" s="49" t="str">
        <f>+'Self-Emp FHLMC 91 &gt;=12-26-2017'!K81</f>
        <v>(+)</v>
      </c>
      <c r="L70" s="812">
        <f>+'Self-Emp FHLMC 91 &gt;=12-26-2017'!L81</f>
        <v>0</v>
      </c>
      <c r="M70" s="817">
        <f>IF(K70="(+)", L70, (L70*-1))</f>
        <v>0</v>
      </c>
    </row>
    <row r="71" spans="1:14" x14ac:dyDescent="0.2">
      <c r="B71" t="str">
        <f>+'Self-Emp FHLMC 91 &gt;=12-26-2017'!B82</f>
        <v>Net Rental Real Estate Income or Loss</v>
      </c>
      <c r="G71" s="421" t="s">
        <v>174</v>
      </c>
      <c r="H71" s="49" t="str">
        <f>+'Self-Emp FHLMC 91 &gt;=12-26-2017'!H82</f>
        <v>(+)</v>
      </c>
      <c r="I71" s="812">
        <f>+'Self-Emp FHLMC 91 &gt;=12-26-2017'!I82</f>
        <v>0</v>
      </c>
      <c r="J71" s="817">
        <f>IF(H71="(+)", I71, (I71*-1))</f>
        <v>0</v>
      </c>
      <c r="K71" s="49" t="str">
        <f>+'Self-Emp FHLMC 91 &gt;=12-26-2017'!K82</f>
        <v>(+)</v>
      </c>
      <c r="L71" s="812">
        <f>+'Self-Emp FHLMC 91 &gt;=12-26-2017'!L82</f>
        <v>0</v>
      </c>
      <c r="M71" s="817">
        <f>IF(K71="(+)", L71, (L71*-1))</f>
        <v>0</v>
      </c>
    </row>
    <row r="72" spans="1:14" x14ac:dyDescent="0.2">
      <c r="B72" t="str">
        <f>+'Self-Emp FHLMC 91 &gt;=12-26-2017'!B83</f>
        <v>Guaranteed Payments</v>
      </c>
      <c r="G72" s="420" t="s">
        <v>110</v>
      </c>
      <c r="H72" s="49" t="str">
        <f>+'Self-Emp FHLMC 91 &gt;=12-26-2017'!H83</f>
        <v>(+)</v>
      </c>
      <c r="I72" s="812">
        <f>+'Self-Emp FHLMC 91 &gt;=12-26-2017'!I83</f>
        <v>0</v>
      </c>
      <c r="J72" s="813">
        <f t="shared" ref="J72" si="12">+I72</f>
        <v>0</v>
      </c>
      <c r="K72" s="49" t="str">
        <f>+'Self-Emp FHLMC 91 &gt;=12-26-2017'!K83</f>
        <v>(+)</v>
      </c>
      <c r="L72" s="812">
        <f>+'Self-Emp FHLMC 91 &gt;=12-26-2017'!L83</f>
        <v>0</v>
      </c>
      <c r="M72" s="813">
        <f t="shared" ref="M72" si="13">+L72</f>
        <v>0</v>
      </c>
      <c r="N72" s="59"/>
    </row>
    <row r="73" spans="1:14" x14ac:dyDescent="0.2">
      <c r="B73" t="str">
        <f>+'Self-Emp FHLMC 91 &gt;=12-26-2017'!B84</f>
        <v>Subtotal from Schedule K-1 (IRSForm 1065)</v>
      </c>
      <c r="G73" s="420" t="s">
        <v>118</v>
      </c>
      <c r="I73" s="812"/>
      <c r="J73" s="814">
        <f>SUM(J70:J72)</f>
        <v>0</v>
      </c>
      <c r="L73" s="812">
        <f>+'Self-Emp FHLMC 91 &gt;=12-26-2017'!L84</f>
        <v>0</v>
      </c>
      <c r="M73" s="814">
        <f>SUM(M70:M72)</f>
        <v>0</v>
      </c>
    </row>
    <row r="74" spans="1:14" x14ac:dyDescent="0.2">
      <c r="I74" s="812"/>
      <c r="J74" s="815"/>
      <c r="L74" s="812"/>
      <c r="M74" s="815"/>
    </row>
    <row r="75" spans="1:14" x14ac:dyDescent="0.2">
      <c r="A75" t="str">
        <f>+'Self-Emp FHLMC 91 &gt;=12-26-2017'!A86</f>
        <v>Partnership Income from Form 1065</v>
      </c>
      <c r="I75" s="812"/>
      <c r="J75" s="815"/>
      <c r="L75" s="812"/>
      <c r="M75" s="815"/>
    </row>
    <row r="76" spans="1:14" x14ac:dyDescent="0.2">
      <c r="B76" t="str">
        <f>+'Self-Emp FHLMC 91 &gt;=12-26-2017'!B87</f>
        <v>Depreciation (IRS Form 1065)</v>
      </c>
      <c r="G76" s="420" t="s">
        <v>110</v>
      </c>
      <c r="H76" s="49" t="str">
        <f>+'Self-Emp FHLMC 91 &gt;=12-26-2017'!H87</f>
        <v>(+)</v>
      </c>
      <c r="I76" s="812">
        <f>+'Self-Emp FHLMC 91 &gt;=12-26-2017'!I87</f>
        <v>0</v>
      </c>
      <c r="J76" s="813">
        <f t="shared" ref="J76:J79" si="14">+I76</f>
        <v>0</v>
      </c>
      <c r="K76" s="49" t="str">
        <f>+'Self-Emp FHLMC 91 &gt;=12-26-2017'!K87</f>
        <v>(+)</v>
      </c>
      <c r="L76" s="812">
        <f>+'Self-Emp FHLMC 91 &gt;=12-26-2017'!L87</f>
        <v>0</v>
      </c>
      <c r="M76" s="813">
        <f t="shared" ref="M76:M79" si="15">+L76</f>
        <v>0</v>
      </c>
    </row>
    <row r="77" spans="1:14" x14ac:dyDescent="0.2">
      <c r="B77" t="str">
        <f>+'Self-Emp FHLMC 91 &gt;=12-26-2017'!B88</f>
        <v>Depreciation (IRS Form 8825) (Guide Section 5304.1(d))</v>
      </c>
      <c r="G77" s="420" t="s">
        <v>110</v>
      </c>
      <c r="H77" s="49" t="str">
        <f>+'Self-Emp FHLMC 91 &gt;=12-26-2017'!H88</f>
        <v>(+)</v>
      </c>
      <c r="I77" s="812">
        <f>+'Self-Emp FHLMC 91 &gt;=12-26-2017'!I88</f>
        <v>0</v>
      </c>
      <c r="J77" s="813">
        <f t="shared" si="14"/>
        <v>0</v>
      </c>
      <c r="K77" s="49" t="str">
        <f>+'Self-Emp FHLMC 91 &gt;=12-26-2017'!K88</f>
        <v>(+)</v>
      </c>
      <c r="L77" s="812">
        <f>+'Self-Emp FHLMC 91 &gt;=12-26-2017'!L88</f>
        <v>0</v>
      </c>
      <c r="M77" s="813">
        <f t="shared" si="15"/>
        <v>0</v>
      </c>
    </row>
    <row r="78" spans="1:14" x14ac:dyDescent="0.2">
      <c r="B78" t="str">
        <f>+'Self-Emp FHLMC 91 &gt;=12-26-2017'!B89</f>
        <v>Depletion</v>
      </c>
      <c r="G78" s="420" t="s">
        <v>110</v>
      </c>
      <c r="H78" s="49" t="str">
        <f>+'Self-Emp FHLMC 91 &gt;=12-26-2017'!H89</f>
        <v>(+)</v>
      </c>
      <c r="I78" s="812">
        <f>+'Self-Emp FHLMC 91 &gt;=12-26-2017'!I89</f>
        <v>0</v>
      </c>
      <c r="J78" s="813">
        <f t="shared" si="14"/>
        <v>0</v>
      </c>
      <c r="K78" s="49" t="str">
        <f>+'Self-Emp FHLMC 91 &gt;=12-26-2017'!K89</f>
        <v>(+)</v>
      </c>
      <c r="L78" s="812">
        <f>+'Self-Emp FHLMC 91 &gt;=12-26-2017'!L89</f>
        <v>0</v>
      </c>
      <c r="M78" s="813">
        <f t="shared" si="15"/>
        <v>0</v>
      </c>
    </row>
    <row r="79" spans="1:14" x14ac:dyDescent="0.2">
      <c r="B79" t="str">
        <f>+'Self-Emp FHLMC 91 &gt;=12-26-2017'!B90</f>
        <v>Amortization or Casualty loss</v>
      </c>
      <c r="G79" s="420" t="s">
        <v>110</v>
      </c>
      <c r="H79" s="49" t="str">
        <f>+'Self-Emp FHLMC 91 &gt;=12-26-2017'!H90</f>
        <v>(+)</v>
      </c>
      <c r="I79" s="812">
        <f>+'Self-Emp FHLMC 91 &gt;=12-26-2017'!I90</f>
        <v>0</v>
      </c>
      <c r="J79" s="813">
        <f t="shared" si="14"/>
        <v>0</v>
      </c>
      <c r="K79" s="49" t="str">
        <f>+'Self-Emp FHLMC 91 &gt;=12-26-2017'!K90</f>
        <v>(+)</v>
      </c>
      <c r="L79" s="812">
        <f>+'Self-Emp FHLMC 91 &gt;=12-26-2017'!L90</f>
        <v>0</v>
      </c>
      <c r="M79" s="813">
        <f t="shared" si="15"/>
        <v>0</v>
      </c>
    </row>
    <row r="80" spans="1:14" x14ac:dyDescent="0.2">
      <c r="B80" t="str">
        <f>+'Self-Emp FHLMC 91 &gt;=12-26-2017'!B91</f>
        <v>Mortgage, Notes, Bonds Payable in Less than One Year (Section 5304.1(d))</v>
      </c>
      <c r="G80" s="420" t="s">
        <v>173</v>
      </c>
      <c r="H80" s="49" t="str">
        <f>+'Self-Emp FHLMC 91 &gt;=12-26-2017'!H91</f>
        <v>(-)</v>
      </c>
      <c r="I80" s="812">
        <f>+'Self-Emp FHLMC 91 &gt;=12-26-2017'!I91</f>
        <v>0</v>
      </c>
      <c r="J80" s="816">
        <f>+I80*-1</f>
        <v>0</v>
      </c>
      <c r="K80" s="49" t="str">
        <f>+'Self-Emp FHLMC 91 &gt;=12-26-2017'!K91</f>
        <v>(-)</v>
      </c>
      <c r="L80" s="812">
        <f>+'Self-Emp FHLMC 91 &gt;=12-26-2017'!L91</f>
        <v>0</v>
      </c>
      <c r="M80" s="816">
        <f>+L80*-1</f>
        <v>0</v>
      </c>
    </row>
    <row r="81" spans="1:13" x14ac:dyDescent="0.2">
      <c r="B81" t="str">
        <f>+'Self-Emp FHLMC 91 &gt;=12-26-2017'!B92</f>
        <v>Other Nonrecurring Income or Loss</v>
      </c>
      <c r="G81" s="421" t="s">
        <v>174</v>
      </c>
      <c r="H81" s="49" t="str">
        <f>+'Self-Emp FHLMC 91 &gt;=12-26-2017'!H92</f>
        <v>(+)</v>
      </c>
      <c r="I81" s="812">
        <f>+'Self-Emp FHLMC 91 &gt;=12-26-2017'!I92</f>
        <v>0</v>
      </c>
      <c r="J81" s="817">
        <f>IF(H81="(+)", I81, (I81*-1))</f>
        <v>0</v>
      </c>
      <c r="K81" s="49" t="str">
        <f>+'Self-Emp FHLMC 91 &gt;=12-26-2017'!K92</f>
        <v>(+)</v>
      </c>
      <c r="L81" s="812">
        <f>+'Self-Emp FHLMC 91 &gt;=12-26-2017'!L92</f>
        <v>0</v>
      </c>
      <c r="M81" s="817">
        <f>IF(K81="(+)", L81, (L81*-1))</f>
        <v>0</v>
      </c>
    </row>
    <row r="82" spans="1:13" x14ac:dyDescent="0.2">
      <c r="B82" t="str">
        <f>+'Self-Emp FHLMC 91 &gt;=12-26-2017'!B93</f>
        <v>Travel and entertainment exclusion</v>
      </c>
      <c r="G82" s="420" t="s">
        <v>173</v>
      </c>
      <c r="H82" s="49" t="str">
        <f>+'Self-Emp FHLMC 91 &gt;=12-26-2017'!H93</f>
        <v>(-)</v>
      </c>
      <c r="I82" s="812">
        <f>+'Self-Emp FHLMC 91 &gt;=12-26-2017'!I93</f>
        <v>0</v>
      </c>
      <c r="J82" s="816">
        <f>+I82*-1</f>
        <v>0</v>
      </c>
      <c r="K82" s="49" t="str">
        <f>+'Self-Emp FHLMC 91 &gt;=12-26-2017'!K93</f>
        <v>(-)</v>
      </c>
      <c r="L82" s="812">
        <f>+'Self-Emp FHLMC 91 &gt;=12-26-2017'!L93</f>
        <v>0</v>
      </c>
      <c r="M82" s="816">
        <f>+L82*-1</f>
        <v>0</v>
      </c>
    </row>
    <row r="83" spans="1:13" x14ac:dyDescent="0.2">
      <c r="B83" t="str">
        <f>+'Self-Emp FHLMC 91 &gt;=12-26-2017'!B94</f>
        <v>Subtotal prior to application of ownership interest percentage</v>
      </c>
      <c r="G83" s="420" t="s">
        <v>118</v>
      </c>
      <c r="I83" s="812"/>
      <c r="J83" s="814">
        <f>SUM(J76:J82)</f>
        <v>0</v>
      </c>
      <c r="L83" s="812">
        <f>+'Self-Emp FHLMC 91 &gt;=12-26-2017'!L94</f>
        <v>0</v>
      </c>
      <c r="M83" s="814">
        <f>SUM(M76:M82)</f>
        <v>0</v>
      </c>
    </row>
    <row r="84" spans="1:13" x14ac:dyDescent="0.2">
      <c r="B84" t="str">
        <f>+'Self-Emp FHLMC 91 &gt;=12-26-2017'!B95</f>
        <v>Multiply Total by Percentage of Ownership (on Schedule K-1)</v>
      </c>
      <c r="G84" s="420" t="s">
        <v>1576</v>
      </c>
      <c r="H84" s="49" t="str">
        <f>+'Self-Emp FHLMC 91 &gt;=12-26-2017'!H95</f>
        <v>(x)</v>
      </c>
      <c r="I84" s="820">
        <f>+'Self-Emp FHLMC 91 &gt;=12-26-2017'!I95</f>
        <v>0</v>
      </c>
      <c r="J84" s="821">
        <f>+I84</f>
        <v>0</v>
      </c>
      <c r="K84" s="49" t="str">
        <f>+'Self-Emp FHLMC 91 &gt;=12-26-2017'!K95</f>
        <v>(x)</v>
      </c>
      <c r="L84" s="812">
        <f>+'Self-Emp FHLMC 91 &gt;=12-26-2017'!L95</f>
        <v>0</v>
      </c>
      <c r="M84" s="821">
        <f>+L84</f>
        <v>0</v>
      </c>
    </row>
    <row r="85" spans="1:13" x14ac:dyDescent="0.2">
      <c r="B85" t="str">
        <f>+'Self-Emp FHLMC 91 &gt;=12-26-2017'!B96</f>
        <v>Subtotal from IRS 1065</v>
      </c>
      <c r="G85" s="420" t="s">
        <v>118</v>
      </c>
      <c r="I85" s="812"/>
      <c r="J85" s="814">
        <f>+J83*J84</f>
        <v>0</v>
      </c>
      <c r="L85" s="812">
        <f>+'Self-Emp FHLMC 91 &gt;=12-26-2017'!L96</f>
        <v>0</v>
      </c>
      <c r="M85" s="814">
        <f>+M83*M84</f>
        <v>0</v>
      </c>
    </row>
    <row r="86" spans="1:13" x14ac:dyDescent="0.2">
      <c r="I86" s="812"/>
      <c r="J86" s="815"/>
      <c r="L86" s="812"/>
      <c r="M86" s="815"/>
    </row>
    <row r="87" spans="1:13" x14ac:dyDescent="0.2">
      <c r="A87" t="str">
        <f>+'Self-Emp FHLMC 91 &gt;=12-26-2017'!A98</f>
        <v>Combined Subtotal from Partnership</v>
      </c>
      <c r="G87" s="420" t="s">
        <v>118</v>
      </c>
      <c r="I87" s="812"/>
      <c r="J87" s="822">
        <f>+J85+J73</f>
        <v>0</v>
      </c>
      <c r="L87" s="812">
        <f>+'Self-Emp FHLMC 91 &gt;=12-26-2017'!L98</f>
        <v>0</v>
      </c>
      <c r="M87" s="822">
        <f>+M85+M73</f>
        <v>0</v>
      </c>
    </row>
    <row r="88" spans="1:13" x14ac:dyDescent="0.2">
      <c r="I88" s="812"/>
      <c r="J88" s="815"/>
      <c r="L88" s="812"/>
      <c r="M88" s="815"/>
    </row>
    <row r="89" spans="1:13" x14ac:dyDescent="0.2">
      <c r="I89" s="812"/>
      <c r="J89" s="815"/>
      <c r="L89" s="812"/>
      <c r="M89" s="815"/>
    </row>
    <row r="90" spans="1:13" x14ac:dyDescent="0.2">
      <c r="A90" t="str">
        <f>+'Self-Emp FHLMC 91 &gt;=12-26-2017'!A101</f>
        <v>III. Income Calculations from IRS Schedule K-1 and IRS Form 1120S</v>
      </c>
      <c r="I90" s="812"/>
      <c r="J90" s="815"/>
      <c r="L90" s="812"/>
      <c r="M90" s="815"/>
    </row>
    <row r="91" spans="1:13" x14ac:dyDescent="0.2">
      <c r="I91" s="812"/>
      <c r="J91" s="815"/>
      <c r="L91" s="812"/>
      <c r="M91" s="815"/>
    </row>
    <row r="92" spans="1:13" x14ac:dyDescent="0.2">
      <c r="A92" t="str">
        <f>+'Self-Emp FHLMC 91 &gt;=12-26-2017'!A103</f>
        <v>9.   S Corporation Income (Refer to Chapter 5304)</v>
      </c>
      <c r="I92" s="812"/>
      <c r="J92" s="815"/>
      <c r="L92" s="812"/>
      <c r="M92" s="815"/>
    </row>
    <row r="93" spans="1:13" x14ac:dyDescent="0.2">
      <c r="C93" s="48" t="str">
        <f>+'Self-Emp FHLMC 91 &gt;=12-26-2017'!C104</f>
        <v>Name of business:</v>
      </c>
      <c r="D93" t="str">
        <f>+'Self-Emp FHLMC 91 &gt;=12-26-2017'!D104</f>
        <v>Bus5</v>
      </c>
      <c r="I93" s="812"/>
      <c r="J93" s="815"/>
      <c r="L93" s="812"/>
      <c r="M93" s="815"/>
    </row>
    <row r="94" spans="1:13" x14ac:dyDescent="0.2">
      <c r="I94" s="812"/>
      <c r="J94" s="815"/>
      <c r="L94" s="812"/>
      <c r="M94" s="815"/>
    </row>
    <row r="95" spans="1:13" x14ac:dyDescent="0.2">
      <c r="A95" t="str">
        <f>+'Self-Emp FHLMC 91 &gt;=12-26-2017'!A106</f>
        <v>S-Corporation Schedule K-1 (IRS Form 1120S)</v>
      </c>
      <c r="I95" s="812"/>
      <c r="J95" s="815"/>
      <c r="L95" s="812"/>
      <c r="M95" s="815"/>
    </row>
    <row r="96" spans="1:13" x14ac:dyDescent="0.2">
      <c r="B96" t="str">
        <f>+'Self-Emp FHLMC 91 &gt;=12-26-2017'!B107</f>
        <v>Ordinary Business Income or Loss</v>
      </c>
      <c r="G96" s="421" t="s">
        <v>174</v>
      </c>
      <c r="H96" s="49" t="str">
        <f>+'Self-Emp FHLMC 91 &gt;=12-26-2017'!H107</f>
        <v>(+)</v>
      </c>
      <c r="I96" s="812">
        <f>+'Self-Emp FHLMC 91 &gt;=12-26-2017'!I107</f>
        <v>0</v>
      </c>
      <c r="J96" s="817">
        <f>IF(H96="(+)", I96, (I96*-1))</f>
        <v>0</v>
      </c>
      <c r="K96" s="49" t="str">
        <f>+'Self-Emp FHLMC 91 &gt;=12-26-2017'!K107</f>
        <v>(+)</v>
      </c>
      <c r="L96" s="812">
        <f>+'Self-Emp FHLMC 91 &gt;=12-26-2017'!L107</f>
        <v>0</v>
      </c>
      <c r="M96" s="817">
        <f>IF(K96="(+)", L96, (L96*-1))</f>
        <v>0</v>
      </c>
    </row>
    <row r="97" spans="1:13" x14ac:dyDescent="0.2">
      <c r="B97" t="str">
        <f>+'Self-Emp FHLMC 91 &gt;=12-26-2017'!B108</f>
        <v>Net Rental real estate income or loss</v>
      </c>
      <c r="G97" s="421" t="s">
        <v>174</v>
      </c>
      <c r="H97" s="49" t="str">
        <f>+'Self-Emp FHLMC 91 &gt;=12-26-2017'!H108</f>
        <v>(+)</v>
      </c>
      <c r="I97" s="812">
        <f>+'Self-Emp FHLMC 91 &gt;=12-26-2017'!I108</f>
        <v>0</v>
      </c>
      <c r="J97" s="817">
        <f>IF(H97="(+)", I97, (I97*-1))</f>
        <v>0</v>
      </c>
      <c r="K97" s="49" t="str">
        <f>+'Self-Emp FHLMC 91 &gt;=12-26-2017'!K108</f>
        <v>(+)</v>
      </c>
      <c r="L97" s="812">
        <f>+'Self-Emp FHLMC 91 &gt;=12-26-2017'!L108</f>
        <v>0</v>
      </c>
      <c r="M97" s="817">
        <f>IF(K97="(+)", L97, (L97*-1))</f>
        <v>0</v>
      </c>
    </row>
    <row r="98" spans="1:13" x14ac:dyDescent="0.2">
      <c r="B98" t="str">
        <f>+'Self-Emp FHLMC 91 &gt;=12-26-2017'!B109</f>
        <v>Subtotal from Schedule K-1 (IRS Form 1120S)</v>
      </c>
      <c r="G98" s="420" t="s">
        <v>118</v>
      </c>
      <c r="I98" s="812"/>
      <c r="J98" s="814">
        <f>SUM(J96:J97)</f>
        <v>0</v>
      </c>
      <c r="L98" s="812">
        <f>+'Self-Emp FHLMC 91 &gt;=12-26-2017'!L109</f>
        <v>0</v>
      </c>
      <c r="M98" s="814">
        <f>SUM(M96:M97)</f>
        <v>0</v>
      </c>
    </row>
    <row r="99" spans="1:13" x14ac:dyDescent="0.2">
      <c r="I99" s="812"/>
      <c r="J99" s="815"/>
      <c r="L99" s="812"/>
      <c r="M99" s="815"/>
    </row>
    <row r="100" spans="1:13" x14ac:dyDescent="0.2">
      <c r="A100" t="str">
        <f>+'Self-Emp FHLMC 91 &gt;=12-26-2017'!A111</f>
        <v>S-Corporation Income form IRS Form 1120S</v>
      </c>
      <c r="I100" s="812"/>
      <c r="J100" s="815"/>
      <c r="L100" s="812"/>
      <c r="M100" s="815"/>
    </row>
    <row r="101" spans="1:13" x14ac:dyDescent="0.2">
      <c r="B101" t="str">
        <f>+'Self-Emp FHLMC 91 &gt;=12-26-2017'!B112</f>
        <v>Depreciation (IRS Form 1120S)</v>
      </c>
      <c r="G101" s="420" t="s">
        <v>110</v>
      </c>
      <c r="H101" s="49" t="str">
        <f>+'Self-Emp FHLMC 91 &gt;=12-26-2017'!H112</f>
        <v>(+)</v>
      </c>
      <c r="I101" s="812">
        <f>+'Self-Emp FHLMC 91 &gt;=12-26-2017'!I112</f>
        <v>0</v>
      </c>
      <c r="J101" s="813">
        <f t="shared" ref="J101:J104" si="16">+I101</f>
        <v>0</v>
      </c>
      <c r="K101" s="49" t="str">
        <f>+'Self-Emp FHLMC 91 &gt;=12-26-2017'!K112</f>
        <v>(+)</v>
      </c>
      <c r="L101" s="812">
        <f>+'Self-Emp FHLMC 91 &gt;=12-26-2017'!L112</f>
        <v>0</v>
      </c>
      <c r="M101" s="813">
        <f t="shared" ref="M101:M104" si="17">+L101</f>
        <v>0</v>
      </c>
    </row>
    <row r="102" spans="1:13" x14ac:dyDescent="0.2">
      <c r="B102" t="str">
        <f>+'Self-Emp FHLMC 91 &gt;=12-26-2017'!B113</f>
        <v>Depreciation (IRS Form 8825) (Guide Section 5304.1(d))</v>
      </c>
      <c r="G102" s="420" t="s">
        <v>110</v>
      </c>
      <c r="H102" s="49" t="str">
        <f>+'Self-Emp FHLMC 91 &gt;=12-26-2017'!H113</f>
        <v>(+)</v>
      </c>
      <c r="I102" s="812">
        <f>+'Self-Emp FHLMC 91 &gt;=12-26-2017'!I113</f>
        <v>0</v>
      </c>
      <c r="J102" s="813">
        <f t="shared" si="16"/>
        <v>0</v>
      </c>
      <c r="K102" s="49" t="str">
        <f>+'Self-Emp FHLMC 91 &gt;=12-26-2017'!K113</f>
        <v>(+)</v>
      </c>
      <c r="L102" s="812">
        <f>+'Self-Emp FHLMC 91 &gt;=12-26-2017'!L113</f>
        <v>0</v>
      </c>
      <c r="M102" s="813">
        <f t="shared" si="17"/>
        <v>0</v>
      </c>
    </row>
    <row r="103" spans="1:13" x14ac:dyDescent="0.2">
      <c r="B103" t="str">
        <f>+'Self-Emp FHLMC 91 &gt;=12-26-2017'!B114</f>
        <v>Depletion</v>
      </c>
      <c r="G103" s="420" t="s">
        <v>110</v>
      </c>
      <c r="H103" s="49" t="str">
        <f>+'Self-Emp FHLMC 91 &gt;=12-26-2017'!H114</f>
        <v>(+)</v>
      </c>
      <c r="I103" s="812">
        <f>+'Self-Emp FHLMC 91 &gt;=12-26-2017'!I114</f>
        <v>0</v>
      </c>
      <c r="J103" s="813">
        <f t="shared" si="16"/>
        <v>0</v>
      </c>
      <c r="K103" s="49" t="str">
        <f>+'Self-Emp FHLMC 91 &gt;=12-26-2017'!K114</f>
        <v>(+)</v>
      </c>
      <c r="L103" s="812">
        <f>+'Self-Emp FHLMC 91 &gt;=12-26-2017'!L114</f>
        <v>0</v>
      </c>
      <c r="M103" s="813">
        <f t="shared" si="17"/>
        <v>0</v>
      </c>
    </row>
    <row r="104" spans="1:13" x14ac:dyDescent="0.2">
      <c r="B104" t="str">
        <f>+'Self-Emp FHLMC 91 &gt;=12-26-2017'!B115</f>
        <v>Amortization or Casualty Loss</v>
      </c>
      <c r="G104" s="420" t="s">
        <v>110</v>
      </c>
      <c r="H104" s="49" t="str">
        <f>+'Self-Emp FHLMC 91 &gt;=12-26-2017'!H115</f>
        <v>(+)</v>
      </c>
      <c r="I104" s="812">
        <f>+'Self-Emp FHLMC 91 &gt;=12-26-2017'!I115</f>
        <v>0</v>
      </c>
      <c r="J104" s="813">
        <f t="shared" si="16"/>
        <v>0</v>
      </c>
      <c r="K104" s="49" t="str">
        <f>+'Self-Emp FHLMC 91 &gt;=12-26-2017'!K115</f>
        <v>(+)</v>
      </c>
      <c r="L104" s="812">
        <f>+'Self-Emp FHLMC 91 &gt;=12-26-2017'!L115</f>
        <v>0</v>
      </c>
      <c r="M104" s="813">
        <f t="shared" si="17"/>
        <v>0</v>
      </c>
    </row>
    <row r="105" spans="1:13" x14ac:dyDescent="0.2">
      <c r="B105" t="str">
        <f>+'Self-Emp FHLMC 91 &gt;=12-26-2017'!B116</f>
        <v>Mortgage, Notes, Bonds Payable in Less than One Year (Section 5304.1(d))</v>
      </c>
      <c r="G105" s="420" t="s">
        <v>173</v>
      </c>
      <c r="H105" s="49" t="str">
        <f>+'Self-Emp FHLMC 91 &gt;=12-26-2017'!H116</f>
        <v>(-)</v>
      </c>
      <c r="I105" s="812">
        <f>+'Self-Emp FHLMC 91 &gt;=12-26-2017'!I116</f>
        <v>0</v>
      </c>
      <c r="J105" s="816">
        <f>+I105*-1</f>
        <v>0</v>
      </c>
      <c r="K105" s="49" t="str">
        <f>+'Self-Emp FHLMC 91 &gt;=12-26-2017'!K116</f>
        <v>(-)</v>
      </c>
      <c r="L105" s="812">
        <f>+'Self-Emp FHLMC 91 &gt;=12-26-2017'!L116</f>
        <v>0</v>
      </c>
      <c r="M105" s="816">
        <f>+L105*-1</f>
        <v>0</v>
      </c>
    </row>
    <row r="106" spans="1:13" x14ac:dyDescent="0.2">
      <c r="B106" t="str">
        <f>+'Self-Emp FHLMC 91 &gt;=12-26-2017'!B117</f>
        <v>Other Nonrecurring Income or Loss</v>
      </c>
      <c r="G106" s="421" t="s">
        <v>174</v>
      </c>
      <c r="H106" s="49" t="str">
        <f>+'Self-Emp FHLMC 91 &gt;=12-26-2017'!H117</f>
        <v>(+)</v>
      </c>
      <c r="I106" s="812">
        <f>+'Self-Emp FHLMC 91 &gt;=12-26-2017'!I117</f>
        <v>0</v>
      </c>
      <c r="J106" s="817">
        <f>IF(H106="(+)", I106, (I106*-1))</f>
        <v>0</v>
      </c>
      <c r="K106" s="49" t="str">
        <f>+'Self-Emp FHLMC 91 &gt;=12-26-2017'!K117</f>
        <v>(+)</v>
      </c>
      <c r="L106" s="812">
        <f>+'Self-Emp FHLMC 91 &gt;=12-26-2017'!L117</f>
        <v>0</v>
      </c>
      <c r="M106" s="817">
        <f>IF(K106="(+)", L106, (L106*-1))</f>
        <v>0</v>
      </c>
    </row>
    <row r="107" spans="1:13" x14ac:dyDescent="0.2">
      <c r="B107" t="str">
        <f>+'Self-Emp FHLMC 91 &gt;=12-26-2017'!B118</f>
        <v>Travel and entertainment exclusion</v>
      </c>
      <c r="G107" s="420" t="s">
        <v>173</v>
      </c>
      <c r="H107" s="49" t="str">
        <f>+'Self-Emp FHLMC 91 &gt;=12-26-2017'!H118</f>
        <v>(-)</v>
      </c>
      <c r="I107" s="812">
        <f>+'Self-Emp FHLMC 91 &gt;=12-26-2017'!I118</f>
        <v>0</v>
      </c>
      <c r="J107" s="816">
        <f>+I107*-1</f>
        <v>0</v>
      </c>
      <c r="K107" s="49" t="str">
        <f>+'Self-Emp FHLMC 91 &gt;=12-26-2017'!K118</f>
        <v>(-)</v>
      </c>
      <c r="L107" s="812">
        <f>+'Self-Emp FHLMC 91 &gt;=12-26-2017'!L118</f>
        <v>0</v>
      </c>
      <c r="M107" s="816">
        <f>+L107*-1</f>
        <v>0</v>
      </c>
    </row>
    <row r="108" spans="1:13" x14ac:dyDescent="0.2">
      <c r="B108" t="str">
        <f>+'Self-Emp FHLMC 91 &gt;=12-26-2017'!B119</f>
        <v>Subtotal prior to application of ownership interest percentage</v>
      </c>
      <c r="G108" s="420" t="s">
        <v>118</v>
      </c>
      <c r="I108" s="812"/>
      <c r="J108" s="814">
        <f>SUM(J101:J107)</f>
        <v>0</v>
      </c>
      <c r="L108" s="812">
        <f>+'Self-Emp FHLMC 91 &gt;=12-26-2017'!L119</f>
        <v>0</v>
      </c>
      <c r="M108" s="814">
        <f>SUM(M101:M107)</f>
        <v>0</v>
      </c>
    </row>
    <row r="109" spans="1:13" x14ac:dyDescent="0.2">
      <c r="B109" t="str">
        <f>+'Self-Emp FHLMC 91 &gt;=12-26-2017'!B120</f>
        <v>Multiply Total by Percentage of Ownership (on Schedule K-1)</v>
      </c>
      <c r="G109" s="420" t="s">
        <v>1576</v>
      </c>
      <c r="H109" s="49" t="str">
        <f>+'Self-Emp FHLMC 91 &gt;=12-26-2017'!H120</f>
        <v>(x)</v>
      </c>
      <c r="I109" s="820">
        <f>+'Self-Emp FHLMC 91 &gt;=12-26-2017'!I120</f>
        <v>0</v>
      </c>
      <c r="J109" s="821">
        <f>+I109</f>
        <v>0</v>
      </c>
      <c r="K109" s="49" t="str">
        <f>+'Self-Emp FHLMC 91 &gt;=12-26-2017'!K120</f>
        <v>(x)</v>
      </c>
      <c r="L109" s="820">
        <f>+'Self-Emp FHLMC 91 &gt;=12-26-2017'!L120</f>
        <v>0</v>
      </c>
      <c r="M109" s="821">
        <f>+L109</f>
        <v>0</v>
      </c>
    </row>
    <row r="110" spans="1:13" x14ac:dyDescent="0.2">
      <c r="B110" t="str">
        <f>+'Self-Emp FHLMC 91 &gt;=12-26-2017'!B121</f>
        <v>Subtotal from IRS 1120S</v>
      </c>
      <c r="G110" s="420" t="s">
        <v>118</v>
      </c>
      <c r="I110" s="812"/>
      <c r="J110" s="814">
        <f>+J108*J109</f>
        <v>0</v>
      </c>
      <c r="L110" s="812">
        <f>+'Self-Emp FHLMC 91 &gt;=12-26-2017'!L121</f>
        <v>0</v>
      </c>
      <c r="M110" s="814">
        <f>+M108*M109</f>
        <v>0</v>
      </c>
    </row>
    <row r="111" spans="1:13" x14ac:dyDescent="0.2">
      <c r="G111" s="420"/>
      <c r="I111" s="812"/>
      <c r="J111" s="815"/>
      <c r="L111" s="812"/>
      <c r="M111" s="815"/>
    </row>
    <row r="112" spans="1:13" x14ac:dyDescent="0.2">
      <c r="A112" t="str">
        <f>+'Self-Emp FHLMC 91 &gt;=12-26-2017'!A123</f>
        <v>Combined Subtotal from S corporation</v>
      </c>
      <c r="G112" s="420" t="s">
        <v>118</v>
      </c>
      <c r="I112" s="812">
        <f>+'Self-Emp FHLMC 91 &gt;=12-26-2017'!I123</f>
        <v>0</v>
      </c>
      <c r="J112" s="822">
        <f>+J110+J98</f>
        <v>0</v>
      </c>
      <c r="L112" s="812">
        <f>+'Self-Emp FHLMC 91 &gt;=12-26-2017'!L123</f>
        <v>0</v>
      </c>
      <c r="M112" s="822">
        <f>+M110+M98</f>
        <v>0</v>
      </c>
    </row>
    <row r="113" spans="1:13" x14ac:dyDescent="0.2">
      <c r="I113" s="812"/>
      <c r="J113" s="815"/>
      <c r="L113" s="812"/>
      <c r="M113" s="815"/>
    </row>
    <row r="114" spans="1:13" x14ac:dyDescent="0.2">
      <c r="A114" t="str">
        <f>+'Self-Emp FHLMC 91 &gt;=12-26-2017'!A125</f>
        <v>IV. Income Calculations from IRS Form 1120</v>
      </c>
      <c r="I114" s="812"/>
      <c r="J114" s="815"/>
      <c r="L114" s="812"/>
      <c r="M114" s="815"/>
    </row>
    <row r="115" spans="1:13" x14ac:dyDescent="0.2">
      <c r="I115" s="812"/>
      <c r="J115" s="815"/>
      <c r="L115" s="812"/>
      <c r="M115" s="815"/>
    </row>
    <row r="116" spans="1:13" x14ac:dyDescent="0.2">
      <c r="A116" t="str">
        <f>+'Self-Emp FHLMC 91 &gt;=12-26-2017'!A127</f>
        <v>10.   Corporation Income (Refer to Chapter 5304)</v>
      </c>
      <c r="I116" s="812"/>
      <c r="J116" s="815"/>
      <c r="L116" s="812"/>
      <c r="M116" s="815"/>
    </row>
    <row r="117" spans="1:13" x14ac:dyDescent="0.2">
      <c r="C117" s="48" t="str">
        <f>+'Self-Emp FHLMC 91 &gt;=12-26-2017'!C128</f>
        <v>Name of business:</v>
      </c>
      <c r="D117">
        <f>+'Self-Emp FHLMC 91 &gt;=12-26-2017'!D128</f>
        <v>0</v>
      </c>
      <c r="I117" s="812"/>
      <c r="J117" s="815"/>
      <c r="L117" s="812"/>
      <c r="M117" s="815"/>
    </row>
    <row r="118" spans="1:13" x14ac:dyDescent="0.2">
      <c r="I118" s="812"/>
      <c r="J118" s="815"/>
      <c r="L118" s="812"/>
      <c r="M118" s="815"/>
    </row>
    <row r="119" spans="1:13" x14ac:dyDescent="0.2">
      <c r="A119" t="str">
        <f>+'Self-Emp FHLMC 91 &gt;=12-26-2017'!A130</f>
        <v>Corporate Income IRS Form 1120</v>
      </c>
      <c r="I119" s="812"/>
      <c r="J119" s="815"/>
      <c r="L119" s="812"/>
      <c r="M119" s="815"/>
    </row>
    <row r="120" spans="1:13" x14ac:dyDescent="0.2">
      <c r="B120" t="str">
        <f>+'Self-Emp FHLMC 91 &gt;=12-26-2017'!B131</f>
        <v>Depreciation</v>
      </c>
      <c r="G120" s="420" t="s">
        <v>110</v>
      </c>
      <c r="H120" s="49" t="str">
        <f>+'Self-Emp FHLMC 91 &gt;=12-26-2017'!H131</f>
        <v>(+)</v>
      </c>
      <c r="I120" s="812">
        <f>+'Self-Emp FHLMC 91 &gt;=12-26-2017'!I131</f>
        <v>0</v>
      </c>
      <c r="J120" s="813">
        <f t="shared" ref="J120:J123" si="18">+I120</f>
        <v>0</v>
      </c>
      <c r="K120" s="49" t="str">
        <f>+'Self-Emp FHLMC 91 &gt;=12-26-2017'!K131</f>
        <v>(+)</v>
      </c>
      <c r="L120" s="812">
        <f>+'Self-Emp FHLMC 91 &gt;=12-26-2017'!L131</f>
        <v>0</v>
      </c>
      <c r="M120" s="813">
        <f t="shared" ref="M120:M123" si="19">+L120</f>
        <v>0</v>
      </c>
    </row>
    <row r="121" spans="1:13" x14ac:dyDescent="0.2">
      <c r="B121" t="str">
        <f>+'Self-Emp FHLMC 91 &gt;=12-26-2017'!B132</f>
        <v>Depletion</v>
      </c>
      <c r="G121" s="420" t="s">
        <v>110</v>
      </c>
      <c r="H121" s="49" t="str">
        <f>+'Self-Emp FHLMC 91 &gt;=12-26-2017'!H132</f>
        <v>(+)</v>
      </c>
      <c r="I121" s="812">
        <f>+'Self-Emp FHLMC 91 &gt;=12-26-2017'!I132</f>
        <v>0</v>
      </c>
      <c r="J121" s="813">
        <f t="shared" si="18"/>
        <v>0</v>
      </c>
      <c r="K121" s="49" t="str">
        <f>+'Self-Emp FHLMC 91 &gt;=12-26-2017'!K132</f>
        <v>(+)</v>
      </c>
      <c r="L121" s="812">
        <f>+'Self-Emp FHLMC 91 &gt;=12-26-2017'!L132</f>
        <v>0</v>
      </c>
      <c r="M121" s="813">
        <f t="shared" si="19"/>
        <v>0</v>
      </c>
    </row>
    <row r="122" spans="1:13" x14ac:dyDescent="0.2">
      <c r="B122" t="str">
        <f>+'Self-Emp FHLMC 91 &gt;=12-26-2017'!B133</f>
        <v>Amortization or Casualty Loss</v>
      </c>
      <c r="G122" s="420" t="s">
        <v>110</v>
      </c>
      <c r="H122" s="49" t="str">
        <f>+'Self-Emp FHLMC 91 &gt;=12-26-2017'!H133</f>
        <v>(+)</v>
      </c>
      <c r="I122" s="812">
        <f>+'Self-Emp FHLMC 91 &gt;=12-26-2017'!I133</f>
        <v>0</v>
      </c>
      <c r="J122" s="813">
        <f t="shared" si="18"/>
        <v>0</v>
      </c>
      <c r="K122" s="49" t="str">
        <f>+'Self-Emp FHLMC 91 &gt;=12-26-2017'!K133</f>
        <v>(+)</v>
      </c>
      <c r="L122" s="812">
        <f>+'Self-Emp FHLMC 91 &gt;=12-26-2017'!L133</f>
        <v>0</v>
      </c>
      <c r="M122" s="813">
        <f t="shared" si="19"/>
        <v>0</v>
      </c>
    </row>
    <row r="123" spans="1:13" x14ac:dyDescent="0.2">
      <c r="B123" t="str">
        <f>+'Self-Emp FHLMC 91 &gt;=12-26-2017'!B134</f>
        <v>Net Operating Loss</v>
      </c>
      <c r="G123" s="420" t="s">
        <v>110</v>
      </c>
      <c r="H123" s="49" t="str">
        <f>+'Self-Emp FHLMC 91 &gt;=12-26-2017'!H134</f>
        <v>(+)</v>
      </c>
      <c r="I123" s="812">
        <f>+'Self-Emp FHLMC 91 &gt;=12-26-2017'!I134</f>
        <v>0</v>
      </c>
      <c r="J123" s="813">
        <f t="shared" si="18"/>
        <v>0</v>
      </c>
      <c r="K123" s="49" t="str">
        <f>+'Self-Emp FHLMC 91 &gt;=12-26-2017'!K134</f>
        <v>(+)</v>
      </c>
      <c r="L123" s="812">
        <f>+'Self-Emp FHLMC 91 &gt;=12-26-2017'!L134</f>
        <v>0</v>
      </c>
      <c r="M123" s="813">
        <f t="shared" si="19"/>
        <v>0</v>
      </c>
    </row>
    <row r="124" spans="1:13" x14ac:dyDescent="0.2">
      <c r="B124" t="str">
        <f>+'Self-Emp FHLMC 91 &gt;=12-26-2017'!B135</f>
        <v>Taxable Income or Loss</v>
      </c>
      <c r="G124" s="421" t="s">
        <v>174</v>
      </c>
      <c r="H124" s="49" t="str">
        <f>+'Self-Emp FHLMC 91 &gt;=12-26-2017'!H135</f>
        <v>(+)</v>
      </c>
      <c r="I124" s="812">
        <f>+'Self-Emp FHLMC 91 &gt;=12-26-2017'!I135</f>
        <v>0</v>
      </c>
      <c r="J124" s="817">
        <f>IF(H124="(+)", I124, (I124*-1))</f>
        <v>0</v>
      </c>
      <c r="K124" s="49" t="str">
        <f>+'Self-Emp FHLMC 91 &gt;=12-26-2017'!K135</f>
        <v>(+)</v>
      </c>
      <c r="L124" s="812">
        <f>+'Self-Emp FHLMC 91 &gt;=12-26-2017'!L135</f>
        <v>0</v>
      </c>
      <c r="M124" s="817">
        <f>IF(K124="(+)", L124, (L124*-1))</f>
        <v>0</v>
      </c>
    </row>
    <row r="125" spans="1:13" x14ac:dyDescent="0.2">
      <c r="B125" t="str">
        <f>+'Self-Emp FHLMC 91 &gt;=12-26-2017'!B136</f>
        <v>Total Tax</v>
      </c>
      <c r="G125" s="420" t="s">
        <v>173</v>
      </c>
      <c r="H125" s="49" t="str">
        <f>+'Self-Emp FHLMC 91 &gt;=12-26-2017'!H136</f>
        <v>(-)</v>
      </c>
      <c r="I125" s="812">
        <f>+'Self-Emp FHLMC 91 &gt;=12-26-2017'!I136</f>
        <v>0</v>
      </c>
      <c r="J125" s="816">
        <f>+I125*-1</f>
        <v>0</v>
      </c>
      <c r="K125" s="49" t="str">
        <f>+'Self-Emp FHLMC 91 &gt;=12-26-2017'!K136</f>
        <v>(-)</v>
      </c>
      <c r="L125" s="812">
        <f>+'Self-Emp FHLMC 91 &gt;=12-26-2017'!L136</f>
        <v>0</v>
      </c>
      <c r="M125" s="816">
        <f>+L125*-1</f>
        <v>0</v>
      </c>
    </row>
    <row r="126" spans="1:13" x14ac:dyDescent="0.2">
      <c r="B126" t="str">
        <f>+'Self-Emp FHLMC 91 &gt;=12-26-2017'!B137</f>
        <v>Mortgage, Notes, Bonds Payable in Less than One Year (Section 5304.1(d))</v>
      </c>
      <c r="G126" s="421" t="s">
        <v>173</v>
      </c>
      <c r="H126" s="49" t="str">
        <f>+'Self-Emp FHLMC 91 &gt;=12-26-2017'!H137</f>
        <v>(-)</v>
      </c>
      <c r="I126" s="812">
        <f>+'Self-Emp FHLMC 91 &gt;=12-26-2017'!I137</f>
        <v>0</v>
      </c>
      <c r="J126" s="816">
        <f>+I126*-1</f>
        <v>0</v>
      </c>
      <c r="K126" s="49" t="str">
        <f>+'Self-Emp FHLMC 91 &gt;=12-26-2017'!K137</f>
        <v>(-)</v>
      </c>
      <c r="L126" s="812">
        <f>+'Self-Emp FHLMC 91 &gt;=12-26-2017'!L137</f>
        <v>0</v>
      </c>
      <c r="M126" s="816">
        <f>+L126*-1</f>
        <v>0</v>
      </c>
    </row>
    <row r="127" spans="1:13" x14ac:dyDescent="0.2">
      <c r="B127" t="str">
        <f>+'Self-Emp FHLMC 91 &gt;=12-26-2017'!B138</f>
        <v>Other Nonrecurring Income or Loss</v>
      </c>
      <c r="G127" s="421" t="s">
        <v>174</v>
      </c>
      <c r="H127" s="49" t="str">
        <f>+'Self-Emp FHLMC 91 &gt;=12-26-2017'!H138</f>
        <v>(+)</v>
      </c>
      <c r="I127" s="812">
        <f>+'Self-Emp FHLMC 91 &gt;=12-26-2017'!I138</f>
        <v>0</v>
      </c>
      <c r="J127" s="817">
        <f>IF(H127="(+)", I127, (I127*-1))</f>
        <v>0</v>
      </c>
      <c r="K127" s="49" t="str">
        <f>+'Self-Emp FHLMC 91 &gt;=12-26-2017'!K138</f>
        <v>(+)</v>
      </c>
      <c r="L127" s="812">
        <f>+'Self-Emp FHLMC 91 &gt;=12-26-2017'!L138</f>
        <v>0</v>
      </c>
      <c r="M127" s="817">
        <f>IF(K127="(+)", L127, (L127*-1))</f>
        <v>0</v>
      </c>
    </row>
    <row r="128" spans="1:13" x14ac:dyDescent="0.2">
      <c r="B128" t="str">
        <f>+'Self-Emp FHLMC 91 &gt;=12-26-2017'!B139</f>
        <v>Travel and entertainment exclusion</v>
      </c>
      <c r="G128" s="420" t="s">
        <v>173</v>
      </c>
      <c r="H128" s="49" t="str">
        <f>+'Self-Emp FHLMC 91 &gt;=12-26-2017'!H139</f>
        <v>(-)</v>
      </c>
      <c r="I128" s="812">
        <f>+'Self-Emp FHLMC 91 &gt;=12-26-2017'!I139</f>
        <v>0</v>
      </c>
      <c r="J128" s="816">
        <f>+I128*-1</f>
        <v>0</v>
      </c>
      <c r="K128" s="49" t="str">
        <f>+'Self-Emp FHLMC 91 &gt;=12-26-2017'!K139</f>
        <v>(-)</v>
      </c>
      <c r="L128" s="812">
        <f>+'Self-Emp FHLMC 91 &gt;=12-26-2017'!L139</f>
        <v>0</v>
      </c>
      <c r="M128" s="816">
        <f>+L128*-1</f>
        <v>0</v>
      </c>
    </row>
    <row r="129" spans="1:13" x14ac:dyDescent="0.2">
      <c r="B129" t="str">
        <f>+'Self-Emp FHLMC 91 &gt;=12-26-2017'!B140</f>
        <v>Subtotal prior to application of ownership interest percentage</v>
      </c>
      <c r="G129" s="420" t="s">
        <v>118</v>
      </c>
      <c r="I129" s="812"/>
      <c r="J129" s="814">
        <f>SUM(J120:J128)</f>
        <v>0</v>
      </c>
      <c r="L129" s="812">
        <f>+'Self-Emp FHLMC 91 &gt;=12-26-2017'!L140</f>
        <v>0</v>
      </c>
      <c r="M129" s="814">
        <f>SUM(M120:M128)</f>
        <v>0</v>
      </c>
    </row>
    <row r="130" spans="1:13" x14ac:dyDescent="0.2">
      <c r="B130" t="str">
        <f>+'Self-Emp FHLMC 91 &gt;=12-26-2017'!B141</f>
        <v>Multiply Total by Percentage of Ownership</v>
      </c>
      <c r="G130" s="420" t="s">
        <v>1576</v>
      </c>
      <c r="H130" s="49" t="str">
        <f>+'Self-Emp FHLMC 91 &gt;=12-26-2017'!H141</f>
        <v>(x)</v>
      </c>
      <c r="I130" s="820">
        <f>+'Self-Emp FHLMC 91 &gt;=12-26-2017'!I141</f>
        <v>0</v>
      </c>
      <c r="J130" s="821">
        <f>+I130</f>
        <v>0</v>
      </c>
      <c r="K130" s="49" t="str">
        <f>+'Self-Emp FHLMC 91 &gt;=12-26-2017'!K141</f>
        <v>(x)</v>
      </c>
      <c r="L130" s="820">
        <f>+'Self-Emp FHLMC 91 &gt;=12-26-2017'!L141</f>
        <v>0</v>
      </c>
      <c r="M130" s="821">
        <f>+L130</f>
        <v>0</v>
      </c>
    </row>
    <row r="131" spans="1:13" x14ac:dyDescent="0.2">
      <c r="B131" t="str">
        <f>+'Self-Emp FHLMC 91 &gt;=12-26-2017'!B142</f>
        <v>Subtotal from IRS 1120S</v>
      </c>
      <c r="G131" s="420" t="s">
        <v>118</v>
      </c>
      <c r="I131" s="812"/>
      <c r="J131" s="814">
        <f>+J129*J130</f>
        <v>0</v>
      </c>
      <c r="L131" s="812"/>
      <c r="M131" s="814">
        <f>+M129*M130</f>
        <v>0</v>
      </c>
    </row>
    <row r="132" spans="1:13" x14ac:dyDescent="0.2">
      <c r="G132" s="420"/>
      <c r="I132" s="812"/>
      <c r="J132" s="815"/>
      <c r="L132" s="812"/>
      <c r="M132" s="815"/>
    </row>
    <row r="133" spans="1:13" x14ac:dyDescent="0.2">
      <c r="A133" t="str">
        <f>+'Self-Emp FHLMC 91 &gt;=12-26-2017'!A144</f>
        <v>Combined Subtotal from corporation</v>
      </c>
      <c r="G133" s="420" t="s">
        <v>118</v>
      </c>
      <c r="I133" s="812"/>
      <c r="J133" s="822">
        <f>+J131+J119</f>
        <v>0</v>
      </c>
      <c r="L133" s="812"/>
      <c r="M133" s="822">
        <f>+M131+M119</f>
        <v>0</v>
      </c>
    </row>
    <row r="134" spans="1:13" x14ac:dyDescent="0.2">
      <c r="I134" s="812"/>
      <c r="J134" s="815"/>
      <c r="L134" s="812"/>
      <c r="M134" s="815"/>
    </row>
    <row r="135" spans="1:13" x14ac:dyDescent="0.2">
      <c r="I135" s="812"/>
      <c r="J135" s="815"/>
      <c r="L135" s="812"/>
      <c r="M135" s="815"/>
    </row>
    <row r="136" spans="1:13" x14ac:dyDescent="0.2">
      <c r="A136" t="str">
        <f>+'Self-Emp FHLMC 91 &gt;=12-26-2017'!A147</f>
        <v>V. SUMMARY OF INCOME FROM SELF-EMPLOYMENT</v>
      </c>
      <c r="I136" s="812"/>
      <c r="J136" s="815"/>
      <c r="L136" s="812"/>
      <c r="M136" s="815"/>
    </row>
    <row r="137" spans="1:13" x14ac:dyDescent="0.2">
      <c r="I137" s="812"/>
      <c r="J137" s="815"/>
      <c r="L137" s="812"/>
      <c r="M137" s="815"/>
    </row>
    <row r="138" spans="1:13" x14ac:dyDescent="0.2">
      <c r="A138" t="str">
        <f>+'Self-Emp FHLMC 91 &gt;=12-26-2017'!A149</f>
        <v>IRS 1040 (Chapters 5304 and 5305)</v>
      </c>
      <c r="I138" s="812"/>
      <c r="J138" s="815"/>
      <c r="L138" s="812"/>
      <c r="M138" s="815"/>
    </row>
    <row r="139" spans="1:13" x14ac:dyDescent="0.2">
      <c r="B139" t="str">
        <f>+'Self-Emp FHLMC 91 &gt;=12-26-2017'!B150</f>
        <v>Subtotal of W-2 income from self-employment</v>
      </c>
      <c r="I139" s="812"/>
      <c r="J139" s="822">
        <f>+J12</f>
        <v>0</v>
      </c>
      <c r="L139" s="812"/>
      <c r="M139" s="822">
        <f>+M12</f>
        <v>0</v>
      </c>
    </row>
    <row r="140" spans="1:13" x14ac:dyDescent="0.2">
      <c r="C140" s="48" t="str">
        <f>+'Self-Emp FHLMC 91 &gt;=12-26-2017'!C151</f>
        <v xml:space="preserve">Business Name: </v>
      </c>
      <c r="D140" t="str">
        <f>+'Self-Emp FHLMC 91 &gt;=12-26-2017'!D151</f>
        <v/>
      </c>
      <c r="I140" s="812"/>
      <c r="J140" s="815"/>
      <c r="L140" s="812"/>
      <c r="M140" s="815"/>
    </row>
    <row r="141" spans="1:13" x14ac:dyDescent="0.2">
      <c r="B141" t="str">
        <f>+'Self-Emp FHLMC 91 &gt;=12-26-2017'!B152</f>
        <v>Subtotal from Schedule B – Interest and Ordinary Dividends</v>
      </c>
      <c r="I141" s="812"/>
      <c r="J141" s="822">
        <f>+J19</f>
        <v>0</v>
      </c>
      <c r="L141" s="812"/>
      <c r="M141" s="822">
        <f>+M19</f>
        <v>0</v>
      </c>
    </row>
    <row r="142" spans="1:13" x14ac:dyDescent="0.2">
      <c r="B142" t="str">
        <f>+'Self-Emp FHLMC 91 &gt;=12-26-2017'!B153</f>
        <v>Subtotal from Schedule C – Profit or Loss from Business (Sole Proprietorship)</v>
      </c>
      <c r="I142" s="812"/>
      <c r="J142" s="822">
        <f>+J30</f>
        <v>0</v>
      </c>
      <c r="L142" s="812"/>
      <c r="M142" s="822">
        <f>+M30</f>
        <v>0</v>
      </c>
    </row>
    <row r="143" spans="1:13" x14ac:dyDescent="0.2">
      <c r="C143" s="48" t="str">
        <f>+'Self-Emp FHLMC 91 &gt;=12-26-2017'!C154</f>
        <v xml:space="preserve">Business #1 Name: </v>
      </c>
      <c r="D143" t="str">
        <f>+'Self-Emp FHLMC 91 &gt;=12-26-2017'!D154</f>
        <v/>
      </c>
      <c r="I143" s="812"/>
      <c r="J143" s="815"/>
      <c r="L143" s="812"/>
      <c r="M143" s="815"/>
    </row>
    <row r="144" spans="1:13" x14ac:dyDescent="0.2">
      <c r="B144" t="str">
        <f>+'Self-Emp FHLMC 91 &gt;=12-26-2017'!B155</f>
        <v>Subtotal from Schedule C – Profit or Loss from Business (Sole Proprietorship)</v>
      </c>
      <c r="I144" s="812"/>
      <c r="J144" s="822">
        <f>+J41</f>
        <v>0</v>
      </c>
      <c r="L144" s="812"/>
      <c r="M144" s="822">
        <f>+M41</f>
        <v>0</v>
      </c>
    </row>
    <row r="145" spans="1:13" x14ac:dyDescent="0.2">
      <c r="C145" s="48" t="str">
        <f>+'Self-Emp FHLMC 91 &gt;=12-26-2017'!C156</f>
        <v xml:space="preserve">Business #2 Name: </v>
      </c>
      <c r="I145" s="812"/>
      <c r="J145" s="815"/>
      <c r="L145" s="812"/>
      <c r="M145" s="815"/>
    </row>
    <row r="146" spans="1:13" x14ac:dyDescent="0.2">
      <c r="B146" t="str">
        <f>+'Self-Emp FHLMC 91 &gt;=12-26-2017'!B157</f>
        <v>Subtotal from Schedule D – Capital Gains and Losses</v>
      </c>
      <c r="I146" s="812"/>
      <c r="J146" s="822">
        <f>+J45</f>
        <v>0</v>
      </c>
      <c r="L146" s="812"/>
      <c r="M146" s="822">
        <f>+M45</f>
        <v>0</v>
      </c>
    </row>
    <row r="147" spans="1:13" x14ac:dyDescent="0.2">
      <c r="B147" t="str">
        <f>+'Self-Emp FHLMC 91 &gt;=12-26-2017'!B158</f>
        <v>Subtotal from Schedule E – Supplemental Income or Loss (Royalties)</v>
      </c>
      <c r="I147" s="812"/>
      <c r="J147" s="822">
        <f>+J51</f>
        <v>0</v>
      </c>
      <c r="L147" s="812"/>
      <c r="M147" s="822">
        <f>+M51</f>
        <v>0</v>
      </c>
    </row>
    <row r="148" spans="1:13" x14ac:dyDescent="0.2">
      <c r="B148" t="str">
        <f>+'Self-Emp FHLMC 91 &gt;=12-26-2017'!B159</f>
        <v>Subtotal from Schedule F – Profit or Loss from Farming</v>
      </c>
      <c r="I148" s="812"/>
      <c r="J148" s="822">
        <f>+J61</f>
        <v>0</v>
      </c>
      <c r="L148" s="812"/>
      <c r="M148" s="822">
        <f>+M61</f>
        <v>0</v>
      </c>
    </row>
    <row r="149" spans="1:13" x14ac:dyDescent="0.2">
      <c r="A149" t="str">
        <f>+'Self-Emp FHLMC 91 &gt;=12-26-2017'!A160</f>
        <v>Combined total from IRS Form 1040</v>
      </c>
      <c r="I149" s="812"/>
      <c r="J149" s="822">
        <f>+J63</f>
        <v>0</v>
      </c>
      <c r="L149" s="812"/>
      <c r="M149" s="822">
        <f>+M63</f>
        <v>0</v>
      </c>
    </row>
    <row r="150" spans="1:13" x14ac:dyDescent="0.2">
      <c r="I150" s="812"/>
      <c r="J150" s="815"/>
      <c r="L150" s="812"/>
      <c r="M150" s="815"/>
    </row>
    <row r="151" spans="1:13" x14ac:dyDescent="0.2">
      <c r="A151" t="str">
        <f>+'Self-Emp FHLMC 91 &gt;=12-26-2017'!A162</f>
        <v>Partnership Income (Chapter 5304)</v>
      </c>
      <c r="I151" s="812"/>
      <c r="J151" s="815"/>
      <c r="L151" s="812"/>
      <c r="M151" s="815"/>
    </row>
    <row r="152" spans="1:13" x14ac:dyDescent="0.2">
      <c r="B152" t="str">
        <f>+'Self-Emp FHLMC 91 &gt;=12-26-2017'!B163</f>
        <v>Subtotal from Schedule K-1 (IRS Form 1065)</v>
      </c>
      <c r="I152" s="812"/>
      <c r="J152" s="822">
        <f>+J73</f>
        <v>0</v>
      </c>
      <c r="L152" s="812"/>
      <c r="M152" s="822">
        <f>+M73</f>
        <v>0</v>
      </c>
    </row>
    <row r="153" spans="1:13" x14ac:dyDescent="0.2">
      <c r="B153" t="str">
        <f>+'Self-Emp FHLMC 91 &gt;=12-26-2017'!B164</f>
        <v>Subtotal from IRS Form 1065</v>
      </c>
      <c r="I153" s="812"/>
      <c r="J153" s="822">
        <f>+J85</f>
        <v>0</v>
      </c>
      <c r="L153" s="812"/>
      <c r="M153" s="822">
        <f>+M85</f>
        <v>0</v>
      </c>
    </row>
    <row r="154" spans="1:13" x14ac:dyDescent="0.2">
      <c r="A154" t="str">
        <f>+'Self-Emp FHLMC 91 &gt;=12-26-2017'!A165</f>
        <v>Combined subtotal from Partnership</v>
      </c>
      <c r="I154" s="812"/>
      <c r="J154" s="822">
        <f>+J87</f>
        <v>0</v>
      </c>
      <c r="L154" s="812"/>
      <c r="M154" s="822">
        <f>+M87</f>
        <v>0</v>
      </c>
    </row>
    <row r="155" spans="1:13" x14ac:dyDescent="0.2">
      <c r="C155" s="48" t="str">
        <f>+'Self-Emp FHLMC 91 &gt;=12-26-2017'!C166</f>
        <v xml:space="preserve">Business Name: </v>
      </c>
      <c r="D155" t="str">
        <f>+'Self-Emp FHLMC 91 &gt;=12-26-2017'!D166</f>
        <v/>
      </c>
      <c r="I155" s="812"/>
      <c r="J155" s="812"/>
      <c r="K155" s="812"/>
      <c r="L155" s="812"/>
      <c r="M155" s="812"/>
    </row>
    <row r="156" spans="1:13" x14ac:dyDescent="0.2">
      <c r="I156" s="812"/>
      <c r="J156" s="815"/>
      <c r="L156" s="812"/>
      <c r="M156" s="815"/>
    </row>
    <row r="157" spans="1:13" x14ac:dyDescent="0.2">
      <c r="A157" t="str">
        <f>+'Self-Emp FHLMC 91 &gt;=12-26-2017'!A168</f>
        <v>S Corporation Income (Chapter 5304)</v>
      </c>
      <c r="I157" s="812"/>
      <c r="J157" s="815"/>
      <c r="L157" s="812"/>
      <c r="M157" s="815"/>
    </row>
    <row r="158" spans="1:13" x14ac:dyDescent="0.2">
      <c r="B158" t="str">
        <f>+'Self-Emp FHLMC 91 &gt;=12-26-2017'!B169</f>
        <v>Subtotal from Schedule K-1 (IRS Form 1120S)</v>
      </c>
      <c r="I158" s="812"/>
      <c r="J158" s="822">
        <f>+J98</f>
        <v>0</v>
      </c>
      <c r="L158" s="812"/>
      <c r="M158" s="822">
        <f>+M98</f>
        <v>0</v>
      </c>
    </row>
    <row r="159" spans="1:13" x14ac:dyDescent="0.2">
      <c r="B159" t="str">
        <f>+'Self-Emp FHLMC 91 &gt;=12-26-2017'!B170</f>
        <v>Subtotal from IRS Form 1120S</v>
      </c>
      <c r="I159" s="812"/>
      <c r="J159" s="822">
        <f>+J110</f>
        <v>0</v>
      </c>
      <c r="L159" s="812"/>
      <c r="M159" s="822">
        <f>+M110</f>
        <v>0</v>
      </c>
    </row>
    <row r="160" spans="1:13" x14ac:dyDescent="0.2">
      <c r="A160" t="str">
        <f>+'Self-Emp FHLMC 91 &gt;=12-26-2017'!A171</f>
        <v>Combined subtotal from S corporation</v>
      </c>
      <c r="I160" s="812"/>
      <c r="J160" s="822">
        <f>+J112</f>
        <v>0</v>
      </c>
      <c r="L160" s="812"/>
      <c r="M160" s="822">
        <f>+M112</f>
        <v>0</v>
      </c>
    </row>
    <row r="161" spans="1:13" x14ac:dyDescent="0.2">
      <c r="C161" s="48" t="str">
        <f>+'Self-Emp FHLMC 91 &gt;=12-26-2017'!C172</f>
        <v xml:space="preserve">Business Name: </v>
      </c>
      <c r="D161" t="str">
        <f>+'Self-Emp FHLMC 91 &gt;=12-26-2017'!D172</f>
        <v>Bus5</v>
      </c>
      <c r="I161" s="812"/>
      <c r="J161" s="815"/>
      <c r="K161" s="815"/>
      <c r="L161" s="815"/>
      <c r="M161" s="815"/>
    </row>
    <row r="162" spans="1:13" x14ac:dyDescent="0.2">
      <c r="I162" s="812"/>
      <c r="J162" s="815"/>
      <c r="K162" s="815"/>
      <c r="L162" s="815"/>
      <c r="M162" s="815"/>
    </row>
    <row r="163" spans="1:13" x14ac:dyDescent="0.2">
      <c r="A163" t="str">
        <f>+'Self-Emp FHLMC 91 &gt;=12-26-2017'!A174</f>
        <v>Corporate Income from IRS Form 1120 (Chapter 5304)</v>
      </c>
      <c r="I163" s="812"/>
      <c r="J163" s="815"/>
      <c r="K163" s="815"/>
      <c r="L163" s="815"/>
      <c r="M163" s="815"/>
    </row>
    <row r="164" spans="1:13" x14ac:dyDescent="0.2">
      <c r="B164" t="str">
        <f>+'Self-Emp FHLMC 91 &gt;=12-26-2017'!B175</f>
        <v>Subtotal from IRS Form 1120</v>
      </c>
      <c r="I164" s="812"/>
      <c r="J164" s="822">
        <f>+J131</f>
        <v>0</v>
      </c>
      <c r="L164" s="812"/>
      <c r="M164" s="822">
        <f>+M131</f>
        <v>0</v>
      </c>
    </row>
    <row r="165" spans="1:13" x14ac:dyDescent="0.2">
      <c r="A165" t="str">
        <f>+'Self-Emp FHLMC 91 &gt;=12-26-2017'!A176</f>
        <v>Combined subtotal from corporation</v>
      </c>
      <c r="I165" s="812"/>
      <c r="J165" s="822">
        <f>+J133</f>
        <v>0</v>
      </c>
      <c r="L165" s="812"/>
      <c r="M165" s="822">
        <f>+M133</f>
        <v>0</v>
      </c>
    </row>
    <row r="166" spans="1:13" x14ac:dyDescent="0.2">
      <c r="C166" s="48" t="str">
        <f>+'Self-Emp FHLMC 91 &gt;=12-26-2017'!C177</f>
        <v xml:space="preserve">Business Name: </v>
      </c>
      <c r="D166" t="str">
        <f>+'Self-Emp FHLMC 91 &gt;=12-26-2017'!D177</f>
        <v/>
      </c>
      <c r="I166" s="812"/>
      <c r="J166" s="815"/>
      <c r="L166" s="812"/>
      <c r="M166" s="812"/>
    </row>
    <row r="167" spans="1:13" x14ac:dyDescent="0.2">
      <c r="I167" s="812"/>
      <c r="J167" s="815"/>
      <c r="L167" s="812"/>
      <c r="M167" s="812"/>
    </row>
    <row r="168" spans="1:13" x14ac:dyDescent="0.2">
      <c r="A168" t="str">
        <f>+'Self-Emp FHLMC 91 &gt;=12-26-2017'!A179</f>
        <v>Calculation of stable monthly income</v>
      </c>
      <c r="I168" s="812"/>
      <c r="J168" s="815"/>
      <c r="L168" s="812"/>
      <c r="M168" s="812"/>
    </row>
    <row r="169" spans="1:13" x14ac:dyDescent="0.2">
      <c r="B169" t="str">
        <f>+'Self-Emp FHLMC 91 &gt;=12-26-2017'!B180</f>
        <v>Sum of combined subtotals</v>
      </c>
      <c r="I169" s="812"/>
      <c r="J169" s="822">
        <f>+J165+J160+J154+J149</f>
        <v>0</v>
      </c>
      <c r="L169" s="812"/>
      <c r="M169" s="822">
        <f>+M165+M160+M154+M149</f>
        <v>0</v>
      </c>
    </row>
    <row r="170" spans="1:13" x14ac:dyDescent="0.2">
      <c r="B170" t="str">
        <f>+'Self-Emp FHLMC 91 &gt;=12-26-2017'!B181</f>
        <v>Total income used to determine stable monthly income1</v>
      </c>
      <c r="I170" s="812"/>
      <c r="J170" s="823">
        <f>+J169+M169</f>
        <v>0</v>
      </c>
      <c r="L170" s="812"/>
      <c r="M170" s="812"/>
    </row>
    <row r="171" spans="1:13" x14ac:dyDescent="0.2">
      <c r="B171" t="str">
        <f>+'Self-Emp FHLMC 91 &gt;=12-26-2017'!B182</f>
        <v>Divided by Total Number of Months:</v>
      </c>
      <c r="I171" s="839">
        <f>+'Self-Emp FHLMC 91 &gt;=12-26-2017'!I182</f>
        <v>24</v>
      </c>
      <c r="J171" s="840">
        <f>+I171</f>
        <v>24</v>
      </c>
      <c r="L171" s="812"/>
      <c r="M171" s="812"/>
    </row>
    <row r="172" spans="1:13" x14ac:dyDescent="0.2">
      <c r="A172" t="str">
        <f>+'Self-Emp FHLMC 91 &gt;=12-26-2017'!A183</f>
        <v>Total stable monthly income2</v>
      </c>
      <c r="I172" s="812"/>
      <c r="J172" s="823">
        <f>+J170/J171</f>
        <v>0</v>
      </c>
      <c r="L172" s="812"/>
      <c r="M172" s="812"/>
    </row>
    <row r="173" spans="1:13" x14ac:dyDescent="0.2">
      <c r="I173" s="812"/>
      <c r="J173" s="812"/>
      <c r="L173" s="812"/>
      <c r="M173" s="812"/>
    </row>
    <row r="174" spans="1:13" x14ac:dyDescent="0.2">
      <c r="I174"/>
      <c r="J174" s="819"/>
      <c r="L174"/>
    </row>
    <row r="175" spans="1:13" x14ac:dyDescent="0.2">
      <c r="I175"/>
      <c r="J175" s="819"/>
      <c r="L175"/>
    </row>
    <row r="176" spans="1:13" x14ac:dyDescent="0.2">
      <c r="I176"/>
      <c r="J176" s="819"/>
      <c r="L176"/>
    </row>
    <row r="177" spans="9:12" x14ac:dyDescent="0.2">
      <c r="I177"/>
      <c r="J177" s="819"/>
      <c r="L177"/>
    </row>
    <row r="178" spans="9:12" x14ac:dyDescent="0.2">
      <c r="I178"/>
      <c r="J178" s="819"/>
      <c r="L178"/>
    </row>
    <row r="179" spans="9:12" x14ac:dyDescent="0.2">
      <c r="I179"/>
      <c r="J179" s="819"/>
      <c r="L179"/>
    </row>
    <row r="180" spans="9:12" x14ac:dyDescent="0.2">
      <c r="I180"/>
      <c r="J180" s="819"/>
      <c r="L180"/>
    </row>
    <row r="181" spans="9:12" x14ac:dyDescent="0.2">
      <c r="I181"/>
      <c r="J181" s="819"/>
      <c r="L181"/>
    </row>
    <row r="182" spans="9:12" x14ac:dyDescent="0.2">
      <c r="I182"/>
      <c r="J182" s="819"/>
      <c r="L182"/>
    </row>
    <row r="183" spans="9:12" x14ac:dyDescent="0.2">
      <c r="I183"/>
      <c r="J183" s="819"/>
      <c r="L183"/>
    </row>
    <row r="184" spans="9:12" x14ac:dyDescent="0.2">
      <c r="I184"/>
      <c r="J184" s="819"/>
      <c r="L184"/>
    </row>
    <row r="185" spans="9:12" x14ac:dyDescent="0.2">
      <c r="I185"/>
      <c r="J185" s="819"/>
      <c r="L185"/>
    </row>
    <row r="186" spans="9:12" x14ac:dyDescent="0.2">
      <c r="I186"/>
      <c r="J186" s="819"/>
      <c r="L186"/>
    </row>
    <row r="187" spans="9:12" x14ac:dyDescent="0.2">
      <c r="I187"/>
      <c r="J187" s="819"/>
      <c r="L187"/>
    </row>
    <row r="188" spans="9:12" x14ac:dyDescent="0.2">
      <c r="I188"/>
      <c r="J188" s="819"/>
      <c r="L188"/>
    </row>
    <row r="189" spans="9:12" x14ac:dyDescent="0.2">
      <c r="I189"/>
      <c r="J189" s="819"/>
      <c r="L189"/>
    </row>
    <row r="190" spans="9:12" x14ac:dyDescent="0.2">
      <c r="I190"/>
      <c r="J190" s="819"/>
      <c r="L190"/>
    </row>
    <row r="191" spans="9:12" x14ac:dyDescent="0.2">
      <c r="I191"/>
      <c r="J191" s="819"/>
      <c r="L191"/>
    </row>
    <row r="192" spans="9:12" x14ac:dyDescent="0.2">
      <c r="I192"/>
      <c r="J192" s="819"/>
      <c r="L192"/>
    </row>
    <row r="193" spans="9:12" x14ac:dyDescent="0.2">
      <c r="I193"/>
      <c r="J193" s="819"/>
      <c r="L193"/>
    </row>
    <row r="194" spans="9:12" x14ac:dyDescent="0.2">
      <c r="I194"/>
      <c r="J194" s="819"/>
      <c r="L194"/>
    </row>
    <row r="195" spans="9:12" x14ac:dyDescent="0.2">
      <c r="I195"/>
      <c r="J195" s="819"/>
      <c r="L195"/>
    </row>
    <row r="196" spans="9:12" x14ac:dyDescent="0.2">
      <c r="I196"/>
      <c r="J196" s="819"/>
      <c r="L196"/>
    </row>
    <row r="197" spans="9:12" x14ac:dyDescent="0.2">
      <c r="I197"/>
      <c r="J197" s="819"/>
      <c r="L197"/>
    </row>
    <row r="198" spans="9:12" x14ac:dyDescent="0.2">
      <c r="I198"/>
      <c r="J198" s="819"/>
      <c r="L198"/>
    </row>
    <row r="199" spans="9:12" x14ac:dyDescent="0.2">
      <c r="I199"/>
      <c r="J199" s="819"/>
      <c r="L199"/>
    </row>
    <row r="200" spans="9:12" x14ac:dyDescent="0.2">
      <c r="I200"/>
      <c r="J200" s="819"/>
      <c r="L200"/>
    </row>
    <row r="201" spans="9:12" x14ac:dyDescent="0.2">
      <c r="I201"/>
      <c r="J201" s="819"/>
      <c r="L201"/>
    </row>
    <row r="202" spans="9:12" x14ac:dyDescent="0.2">
      <c r="I202"/>
      <c r="J202" s="819"/>
      <c r="L202"/>
    </row>
    <row r="203" spans="9:12" x14ac:dyDescent="0.2">
      <c r="I203"/>
      <c r="J203" s="819"/>
      <c r="L203"/>
    </row>
    <row r="204" spans="9:12" x14ac:dyDescent="0.2">
      <c r="I204"/>
      <c r="J204" s="819"/>
      <c r="L204"/>
    </row>
    <row r="205" spans="9:12" x14ac:dyDescent="0.2">
      <c r="I205"/>
      <c r="J205" s="819"/>
      <c r="L205"/>
    </row>
    <row r="206" spans="9:12" x14ac:dyDescent="0.2">
      <c r="I206"/>
      <c r="J206" s="819"/>
      <c r="L206"/>
    </row>
    <row r="207" spans="9:12" x14ac:dyDescent="0.2">
      <c r="I207"/>
      <c r="J207" s="819"/>
      <c r="L207"/>
    </row>
    <row r="208" spans="9:12" x14ac:dyDescent="0.2">
      <c r="I208"/>
      <c r="J208" s="819"/>
      <c r="L208"/>
    </row>
    <row r="209" spans="9:12" x14ac:dyDescent="0.2">
      <c r="I209"/>
      <c r="J209" s="819"/>
      <c r="L209"/>
    </row>
    <row r="210" spans="9:12" x14ac:dyDescent="0.2">
      <c r="I210"/>
      <c r="J210" s="819"/>
      <c r="L210"/>
    </row>
    <row r="211" spans="9:12" x14ac:dyDescent="0.2">
      <c r="I211"/>
      <c r="J211" s="819"/>
      <c r="L211"/>
    </row>
    <row r="212" spans="9:12" x14ac:dyDescent="0.2">
      <c r="I212"/>
      <c r="J212" s="819"/>
      <c r="L212"/>
    </row>
    <row r="213" spans="9:12" x14ac:dyDescent="0.2">
      <c r="I213"/>
      <c r="J213" s="819"/>
      <c r="L213"/>
    </row>
    <row r="214" spans="9:12" x14ac:dyDescent="0.2">
      <c r="I214"/>
      <c r="J214" s="819"/>
      <c r="L214"/>
    </row>
    <row r="215" spans="9:12" x14ac:dyDescent="0.2">
      <c r="I215"/>
      <c r="J215" s="819"/>
      <c r="L215"/>
    </row>
    <row r="216" spans="9:12" x14ac:dyDescent="0.2">
      <c r="I216"/>
      <c r="J216" s="819"/>
      <c r="L216"/>
    </row>
    <row r="217" spans="9:12" x14ac:dyDescent="0.2">
      <c r="I217"/>
      <c r="J217" s="819"/>
      <c r="L217"/>
    </row>
    <row r="218" spans="9:12" x14ac:dyDescent="0.2">
      <c r="I218"/>
      <c r="J218" s="819"/>
      <c r="L218"/>
    </row>
    <row r="219" spans="9:12" x14ac:dyDescent="0.2">
      <c r="I219"/>
      <c r="J219" s="819"/>
      <c r="L219"/>
    </row>
    <row r="220" spans="9:12" x14ac:dyDescent="0.2">
      <c r="I220"/>
      <c r="J220" s="819"/>
      <c r="L220"/>
    </row>
    <row r="221" spans="9:12" x14ac:dyDescent="0.2">
      <c r="I221"/>
      <c r="J221" s="819"/>
      <c r="L221"/>
    </row>
    <row r="222" spans="9:12" x14ac:dyDescent="0.2">
      <c r="I222"/>
      <c r="J222" s="819"/>
      <c r="L222"/>
    </row>
    <row r="223" spans="9:12" x14ac:dyDescent="0.2">
      <c r="I223"/>
      <c r="J223" s="819"/>
      <c r="L223"/>
    </row>
    <row r="224" spans="9:12" x14ac:dyDescent="0.2">
      <c r="I224"/>
      <c r="J224" s="819"/>
      <c r="L224"/>
    </row>
    <row r="225" spans="9:12" x14ac:dyDescent="0.2">
      <c r="I225"/>
      <c r="J225" s="819"/>
      <c r="L225"/>
    </row>
    <row r="226" spans="9:12" x14ac:dyDescent="0.2">
      <c r="I226"/>
      <c r="J226" s="819"/>
      <c r="L226"/>
    </row>
    <row r="227" spans="9:12" x14ac:dyDescent="0.2">
      <c r="I227"/>
      <c r="J227" s="819"/>
      <c r="L227"/>
    </row>
    <row r="228" spans="9:12" x14ac:dyDescent="0.2">
      <c r="I228"/>
      <c r="J228" s="819"/>
      <c r="L228"/>
    </row>
    <row r="229" spans="9:12" x14ac:dyDescent="0.2">
      <c r="I229"/>
      <c r="J229" s="819"/>
      <c r="L229"/>
    </row>
    <row r="230" spans="9:12" x14ac:dyDescent="0.2">
      <c r="I230"/>
      <c r="J230" s="819"/>
      <c r="L230"/>
    </row>
    <row r="231" spans="9:12" x14ac:dyDescent="0.2">
      <c r="I231"/>
      <c r="J231" s="819"/>
      <c r="L231"/>
    </row>
    <row r="232" spans="9:12" x14ac:dyDescent="0.2">
      <c r="I232"/>
      <c r="J232" s="819"/>
      <c r="L232"/>
    </row>
    <row r="233" spans="9:12" x14ac:dyDescent="0.2">
      <c r="I233"/>
      <c r="J233" s="819"/>
      <c r="L233"/>
    </row>
    <row r="234" spans="9:12" x14ac:dyDescent="0.2">
      <c r="I234"/>
      <c r="J234" s="819"/>
      <c r="L234"/>
    </row>
    <row r="235" spans="9:12" x14ac:dyDescent="0.2">
      <c r="I235"/>
      <c r="J235" s="819"/>
      <c r="L235"/>
    </row>
    <row r="236" spans="9:12" x14ac:dyDescent="0.2">
      <c r="I236"/>
      <c r="J236" s="819"/>
      <c r="L236"/>
    </row>
    <row r="237" spans="9:12" x14ac:dyDescent="0.2">
      <c r="I237"/>
      <c r="J237"/>
      <c r="L237"/>
    </row>
    <row r="238" spans="9:12" x14ac:dyDescent="0.2">
      <c r="I238"/>
      <c r="J238"/>
      <c r="L238"/>
    </row>
    <row r="239" spans="9:12" x14ac:dyDescent="0.2">
      <c r="I239"/>
      <c r="J239"/>
      <c r="L239"/>
    </row>
    <row r="240" spans="9:12" x14ac:dyDescent="0.2">
      <c r="I240"/>
      <c r="J240"/>
      <c r="L240"/>
    </row>
    <row r="241" spans="9:12" x14ac:dyDescent="0.2">
      <c r="I241"/>
      <c r="J241"/>
      <c r="L241"/>
    </row>
    <row r="242" spans="9:12" x14ac:dyDescent="0.2">
      <c r="I242"/>
      <c r="J242"/>
      <c r="L242"/>
    </row>
    <row r="243" spans="9:12" x14ac:dyDescent="0.2">
      <c r="I243"/>
      <c r="J243"/>
      <c r="L243"/>
    </row>
    <row r="244" spans="9:12" x14ac:dyDescent="0.2">
      <c r="I244"/>
      <c r="J244"/>
      <c r="L244"/>
    </row>
    <row r="245" spans="9:12" x14ac:dyDescent="0.2">
      <c r="I245"/>
      <c r="J245"/>
      <c r="L245"/>
    </row>
    <row r="246" spans="9:12" x14ac:dyDescent="0.2">
      <c r="I246"/>
      <c r="J246"/>
      <c r="L246"/>
    </row>
    <row r="247" spans="9:12" x14ac:dyDescent="0.2">
      <c r="I247"/>
      <c r="J247"/>
      <c r="L247"/>
    </row>
    <row r="248" spans="9:12" x14ac:dyDescent="0.2">
      <c r="I248"/>
      <c r="J248"/>
      <c r="L248"/>
    </row>
    <row r="249" spans="9:12" x14ac:dyDescent="0.2">
      <c r="I249"/>
      <c r="J249"/>
      <c r="L249"/>
    </row>
  </sheetData>
  <sheetProtection password="D65B"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249977111117893"/>
    <pageSetUpPr fitToPage="1"/>
  </sheetPr>
  <dimension ref="A2:N54"/>
  <sheetViews>
    <sheetView workbookViewId="0">
      <selection activeCell="C7" sqref="C7:F7"/>
    </sheetView>
  </sheetViews>
  <sheetFormatPr defaultColWidth="9.140625" defaultRowHeight="12.75" x14ac:dyDescent="0.2"/>
  <cols>
    <col min="1" max="1" width="2.7109375" style="189" customWidth="1"/>
    <col min="2" max="2" width="16.42578125" style="189" customWidth="1"/>
    <col min="3" max="3" width="27" style="189" customWidth="1"/>
    <col min="4" max="4" width="1.5703125" style="189" customWidth="1"/>
    <col min="5" max="5" width="14.7109375" style="189" customWidth="1"/>
    <col min="6" max="6" width="9.140625" style="189"/>
    <col min="7" max="7" width="19.28515625" style="189" customWidth="1"/>
    <col min="8" max="16384" width="9.140625" style="189"/>
  </cols>
  <sheetData>
    <row r="2" spans="1:7" ht="53.25" customHeight="1" x14ac:dyDescent="0.4">
      <c r="C2" s="1640" t="s">
        <v>1653</v>
      </c>
      <c r="D2" s="1640"/>
      <c r="E2" s="1640"/>
      <c r="F2" s="1640"/>
      <c r="G2" s="1640"/>
    </row>
    <row r="3" spans="1:7" ht="15" customHeight="1" x14ac:dyDescent="0.4">
      <c r="C3" s="931"/>
      <c r="D3" s="931"/>
      <c r="E3" s="931"/>
      <c r="F3" s="931"/>
      <c r="G3" s="934" t="s">
        <v>1651</v>
      </c>
    </row>
    <row r="4" spans="1:7" ht="8.25" customHeight="1" x14ac:dyDescent="0.2"/>
    <row r="5" spans="1:7" ht="48.75" customHeight="1" x14ac:dyDescent="0.25">
      <c r="A5" s="1642" t="s">
        <v>1664</v>
      </c>
      <c r="B5" s="1642"/>
      <c r="C5" s="1642"/>
      <c r="D5" s="1642"/>
      <c r="E5" s="1642"/>
      <c r="F5" s="1642"/>
      <c r="G5" s="1642"/>
    </row>
    <row r="7" spans="1:7" ht="15" x14ac:dyDescent="0.25">
      <c r="B7" s="911" t="s">
        <v>4</v>
      </c>
      <c r="C7" s="1644"/>
      <c r="D7" s="1644"/>
      <c r="E7" s="1644"/>
      <c r="F7" s="1644"/>
    </row>
    <row r="8" spans="1:7" ht="15" x14ac:dyDescent="0.25">
      <c r="B8" s="911" t="s">
        <v>14</v>
      </c>
      <c r="C8" s="1644"/>
      <c r="D8" s="1644"/>
      <c r="E8" s="1644"/>
      <c r="F8" s="1644"/>
    </row>
    <row r="9" spans="1:7" x14ac:dyDescent="0.2">
      <c r="B9" s="912"/>
    </row>
    <row r="10" spans="1:7" ht="15" x14ac:dyDescent="0.25">
      <c r="B10" s="355"/>
      <c r="C10" s="913" t="s">
        <v>1659</v>
      </c>
      <c r="E10" s="924"/>
      <c r="G10" s="52" t="e">
        <f>IF(E16&gt;1,1,0)</f>
        <v>#DIV/0!</v>
      </c>
    </row>
    <row r="11" spans="1:7" ht="15" hidden="1" x14ac:dyDescent="0.25">
      <c r="B11" s="355"/>
      <c r="C11" s="913"/>
      <c r="E11" s="925"/>
    </row>
    <row r="12" spans="1:7" ht="15" hidden="1" x14ac:dyDescent="0.25">
      <c r="B12" s="355"/>
      <c r="C12" s="913"/>
      <c r="E12" s="926"/>
    </row>
    <row r="13" spans="1:7" ht="15" hidden="1" x14ac:dyDescent="0.25">
      <c r="B13" s="355"/>
      <c r="C13" s="913"/>
      <c r="E13" s="927"/>
    </row>
    <row r="14" spans="1:7" ht="15" hidden="1" x14ac:dyDescent="0.25">
      <c r="B14" s="355"/>
      <c r="C14" s="913"/>
      <c r="E14" s="928"/>
    </row>
    <row r="15" spans="1:7" ht="17.25" x14ac:dyDescent="0.25">
      <c r="B15" s="355"/>
      <c r="C15" s="913" t="s">
        <v>1662</v>
      </c>
      <c r="E15" s="924"/>
    </row>
    <row r="16" spans="1:7" ht="15" x14ac:dyDescent="0.25">
      <c r="A16" s="930"/>
      <c r="B16" s="930"/>
      <c r="C16" s="913" t="s">
        <v>1660</v>
      </c>
      <c r="E16" s="929" t="e">
        <f>+E10/E15</f>
        <v>#DIV/0!</v>
      </c>
      <c r="F16" s="1643" t="e">
        <f>IF(G10=0,"&lt;&lt;OK to Proceed - Self Sufficiency Test Passed (&lt;=100%)", "&lt;&lt;May Not Proceed - Self Sufficiency Test Failed (&gt;100%)")</f>
        <v>#DIV/0!</v>
      </c>
      <c r="G16" s="1643"/>
    </row>
    <row r="17" spans="1:14" ht="12" customHeight="1" x14ac:dyDescent="0.25">
      <c r="B17" s="355"/>
      <c r="C17" s="914"/>
      <c r="E17" s="915"/>
      <c r="F17" s="1643"/>
      <c r="G17" s="1643"/>
    </row>
    <row r="18" spans="1:14" ht="29.25" customHeight="1" x14ac:dyDescent="0.2">
      <c r="A18" s="916">
        <v>1</v>
      </c>
      <c r="B18" s="1645" t="s">
        <v>1661</v>
      </c>
      <c r="C18" s="1645"/>
      <c r="D18" s="1645"/>
      <c r="E18" s="1645"/>
      <c r="F18" s="1645"/>
      <c r="G18" s="1645"/>
      <c r="H18" s="917"/>
      <c r="I18" s="917"/>
      <c r="J18" s="917"/>
      <c r="K18" s="917"/>
      <c r="L18" s="917"/>
      <c r="M18" s="917"/>
      <c r="N18" s="917"/>
    </row>
    <row r="19" spans="1:14" x14ac:dyDescent="0.2">
      <c r="B19" s="918" t="s">
        <v>1654</v>
      </c>
      <c r="C19" s="919"/>
      <c r="D19" s="920"/>
      <c r="E19" s="920"/>
      <c r="F19" s="920"/>
      <c r="G19" s="920"/>
    </row>
    <row r="20" spans="1:14" x14ac:dyDescent="0.2">
      <c r="B20" s="918" t="s">
        <v>1655</v>
      </c>
      <c r="C20" s="919"/>
      <c r="D20" s="920"/>
      <c r="E20" s="920"/>
      <c r="F20" s="920"/>
      <c r="G20" s="920"/>
    </row>
    <row r="21" spans="1:14" x14ac:dyDescent="0.2">
      <c r="B21" s="918"/>
      <c r="C21" s="919"/>
      <c r="D21" s="920"/>
      <c r="E21" s="920"/>
      <c r="F21" s="920"/>
      <c r="G21" s="920"/>
    </row>
    <row r="22" spans="1:14" ht="15.75" customHeight="1" x14ac:dyDescent="0.25">
      <c r="A22" s="1650" t="s">
        <v>1663</v>
      </c>
      <c r="B22" s="1651"/>
      <c r="C22" s="1651"/>
      <c r="D22" s="1651"/>
      <c r="E22" s="1651"/>
      <c r="F22" s="1651"/>
      <c r="G22" s="1652"/>
    </row>
    <row r="23" spans="1:14" ht="1.5" customHeight="1" x14ac:dyDescent="0.2">
      <c r="A23" s="192"/>
      <c r="B23" s="918"/>
      <c r="C23" s="921"/>
      <c r="D23" s="920"/>
      <c r="E23" s="920"/>
      <c r="F23" s="920"/>
      <c r="G23" s="922"/>
    </row>
    <row r="24" spans="1:14" ht="19.5" customHeight="1" x14ac:dyDescent="0.2">
      <c r="A24" s="932">
        <v>1</v>
      </c>
      <c r="B24" s="1646" t="s">
        <v>1658</v>
      </c>
      <c r="C24" s="1646"/>
      <c r="D24" s="1646"/>
      <c r="E24" s="1646"/>
      <c r="F24" s="1646"/>
      <c r="G24" s="1647"/>
    </row>
    <row r="25" spans="1:14" ht="39.75" customHeight="1" x14ac:dyDescent="0.2">
      <c r="A25" s="932">
        <v>2</v>
      </c>
      <c r="B25" s="1646" t="s">
        <v>1657</v>
      </c>
      <c r="C25" s="1646"/>
      <c r="D25" s="1646"/>
      <c r="E25" s="1646"/>
      <c r="F25" s="1646"/>
      <c r="G25" s="1647"/>
    </row>
    <row r="26" spans="1:14" ht="31.5" customHeight="1" x14ac:dyDescent="0.2">
      <c r="A26" s="933">
        <v>3</v>
      </c>
      <c r="B26" s="1648" t="s">
        <v>1656</v>
      </c>
      <c r="C26" s="1648"/>
      <c r="D26" s="1648"/>
      <c r="E26" s="1648"/>
      <c r="F26" s="1648"/>
      <c r="G26" s="1649"/>
    </row>
    <row r="27" spans="1:14" x14ac:dyDescent="0.2">
      <c r="B27" s="355"/>
      <c r="C27" s="914"/>
    </row>
    <row r="28" spans="1:14" ht="15" x14ac:dyDescent="0.25">
      <c r="A28" s="386" t="s">
        <v>1652</v>
      </c>
    </row>
    <row r="29" spans="1:14" ht="180.75" customHeight="1" x14ac:dyDescent="0.2">
      <c r="A29" s="1641"/>
      <c r="B29" s="1641"/>
      <c r="C29" s="1641"/>
      <c r="D29" s="1641"/>
      <c r="E29" s="1641"/>
      <c r="F29" s="1641"/>
      <c r="G29" s="1641"/>
    </row>
    <row r="30" spans="1:14" ht="180.75" customHeight="1" x14ac:dyDescent="0.2">
      <c r="G30" s="923" t="s">
        <v>1650</v>
      </c>
    </row>
    <row r="31" spans="1:14" ht="180.75" customHeight="1" x14ac:dyDescent="0.2"/>
    <row r="32" spans="1:14" ht="180.75" customHeight="1" x14ac:dyDescent="0.2"/>
    <row r="33" ht="180.75" customHeight="1" x14ac:dyDescent="0.2"/>
    <row r="34" ht="180.75" customHeight="1" x14ac:dyDescent="0.2"/>
    <row r="35" ht="180.75" customHeight="1" x14ac:dyDescent="0.2"/>
    <row r="36" ht="180.75" customHeight="1" x14ac:dyDescent="0.2"/>
    <row r="37" ht="180.75" customHeight="1" x14ac:dyDescent="0.2"/>
    <row r="38" ht="180.75" customHeight="1" x14ac:dyDescent="0.2"/>
    <row r="39" ht="180.75" customHeight="1" x14ac:dyDescent="0.2"/>
    <row r="40" ht="180.75" customHeight="1" x14ac:dyDescent="0.2"/>
    <row r="41" ht="180.75" customHeight="1" x14ac:dyDescent="0.2"/>
    <row r="42" ht="180.75" customHeight="1" x14ac:dyDescent="0.2"/>
    <row r="43" ht="180.75" customHeight="1" x14ac:dyDescent="0.2"/>
    <row r="44" ht="180.75" customHeight="1" x14ac:dyDescent="0.2"/>
    <row r="45" ht="180.75" customHeight="1" x14ac:dyDescent="0.2"/>
    <row r="46" ht="180.75" customHeight="1" x14ac:dyDescent="0.2"/>
    <row r="47" ht="180.75" customHeight="1" x14ac:dyDescent="0.2"/>
    <row r="48" ht="180.75" customHeight="1" x14ac:dyDescent="0.2"/>
    <row r="49" ht="180.75" customHeight="1" x14ac:dyDescent="0.2"/>
    <row r="50" ht="180.75" customHeight="1" x14ac:dyDescent="0.2"/>
    <row r="51" ht="180.75" customHeight="1" x14ac:dyDescent="0.2"/>
    <row r="52" ht="180.75" customHeight="1" x14ac:dyDescent="0.2"/>
    <row r="53" ht="180.75" customHeight="1" x14ac:dyDescent="0.2"/>
    <row r="54" ht="180.75" customHeight="1" x14ac:dyDescent="0.2"/>
  </sheetData>
  <sheetProtection algorithmName="SHA-512" hashValue="i4LMIZn3AI3LQug2GMVO1tvvEp+jwk9lh++5kOwgeNQape4vhGCc1+CeZ/8bfdfUZGUB0VWsr56UXrsUI6VT6Q==" saltValue="9pDZvocLqXs58mh9v8gmgg==" spinCount="100000" sheet="1" objects="1" scenarios="1"/>
  <mergeCells count="11">
    <mergeCell ref="C2:G2"/>
    <mergeCell ref="A29:G29"/>
    <mergeCell ref="A5:G5"/>
    <mergeCell ref="F16:G17"/>
    <mergeCell ref="C7:F7"/>
    <mergeCell ref="C8:F8"/>
    <mergeCell ref="B18:G18"/>
    <mergeCell ref="B24:G24"/>
    <mergeCell ref="B25:G25"/>
    <mergeCell ref="B26:G26"/>
    <mergeCell ref="A22:G22"/>
  </mergeCells>
  <conditionalFormatting sqref="F16:G17">
    <cfRule type="expression" dxfId="1" priority="1">
      <formula>$G$10=1</formula>
    </cfRule>
    <cfRule type="expression" dxfId="0" priority="2">
      <formula>$G$10=0</formula>
    </cfRule>
  </conditionalFormatting>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7"/>
  <sheetViews>
    <sheetView topLeftCell="A37" workbookViewId="0">
      <selection activeCell="D44" sqref="D44:H47"/>
    </sheetView>
  </sheetViews>
  <sheetFormatPr defaultRowHeight="12.75" x14ac:dyDescent="0.2"/>
  <cols>
    <col min="1" max="14" width="12.7109375" customWidth="1"/>
  </cols>
  <sheetData>
    <row r="1" spans="1:20" x14ac:dyDescent="0.2">
      <c r="A1" s="1069" t="s">
        <v>79</v>
      </c>
      <c r="B1" s="1070"/>
      <c r="C1" s="1070"/>
      <c r="D1" s="1070"/>
      <c r="E1" s="1071"/>
      <c r="K1" s="31"/>
      <c r="L1" s="31"/>
      <c r="M1" s="31"/>
      <c r="N1" s="31"/>
      <c r="O1" s="31"/>
      <c r="P1" s="31"/>
      <c r="Q1" s="31"/>
      <c r="R1" s="31"/>
    </row>
    <row r="2" spans="1:20" x14ac:dyDescent="0.2">
      <c r="A2" s="1072" t="s">
        <v>74</v>
      </c>
      <c r="B2" s="1072"/>
      <c r="C2" s="1072"/>
      <c r="D2" s="1072"/>
      <c r="E2" s="26" t="str">
        <f>'Income Calculation Option 1'!BH16</f>
        <v>Enter Income Calculations&gt;&gt;&gt;</v>
      </c>
      <c r="J2" s="31"/>
      <c r="K2" s="31"/>
      <c r="L2" s="31"/>
      <c r="M2" s="31"/>
      <c r="N2" s="31"/>
      <c r="O2" s="31"/>
      <c r="P2" s="31"/>
      <c r="Q2" s="31"/>
      <c r="R2" s="31"/>
    </row>
    <row r="3" spans="1:20" x14ac:dyDescent="0.2">
      <c r="A3" s="1072" t="s">
        <v>75</v>
      </c>
      <c r="B3" s="1072"/>
      <c r="C3" s="1072"/>
      <c r="D3" s="1072"/>
      <c r="E3" s="26">
        <f>'Income Calculation Option 1'!BH24</f>
        <v>0</v>
      </c>
      <c r="J3" s="31"/>
      <c r="K3" s="31"/>
      <c r="L3" s="31"/>
      <c r="M3" s="31"/>
      <c r="N3" s="31"/>
      <c r="O3" s="31"/>
      <c r="P3" s="31"/>
      <c r="Q3" s="31"/>
      <c r="R3" s="31"/>
    </row>
    <row r="4" spans="1:20" x14ac:dyDescent="0.2">
      <c r="A4" s="1072" t="s">
        <v>76</v>
      </c>
      <c r="B4" s="1072"/>
      <c r="C4" s="1072"/>
      <c r="D4" s="1072"/>
      <c r="E4" s="26">
        <f>'Income Calculation Option 1'!BH32</f>
        <v>0</v>
      </c>
      <c r="J4" s="31"/>
      <c r="K4" s="31"/>
      <c r="L4" s="31"/>
      <c r="M4" s="31"/>
      <c r="N4" s="31"/>
      <c r="O4" s="31"/>
      <c r="P4" s="31"/>
      <c r="Q4" s="31"/>
      <c r="R4" s="31"/>
    </row>
    <row r="5" spans="1:20" x14ac:dyDescent="0.2">
      <c r="A5" s="1072" t="s">
        <v>77</v>
      </c>
      <c r="B5" s="1072"/>
      <c r="C5" s="1072"/>
      <c r="D5" s="1072"/>
      <c r="E5" s="26">
        <f>'Income Calculation Option 1'!BH40</f>
        <v>0</v>
      </c>
      <c r="J5" s="31"/>
      <c r="K5" s="31"/>
      <c r="L5" s="31"/>
      <c r="M5" s="31"/>
      <c r="N5" s="31"/>
      <c r="O5" s="31"/>
      <c r="P5" s="31"/>
      <c r="Q5" s="31"/>
      <c r="R5" s="31"/>
    </row>
    <row r="6" spans="1:20" x14ac:dyDescent="0.2">
      <c r="A6" s="1072" t="s">
        <v>78</v>
      </c>
      <c r="B6" s="1072"/>
      <c r="C6" s="1072"/>
      <c r="D6" s="1072"/>
      <c r="E6" s="26" t="e">
        <f>'Income Calculation Option 1'!#REF!</f>
        <v>#REF!</v>
      </c>
      <c r="J6" s="31"/>
      <c r="K6" s="31"/>
      <c r="L6" s="31"/>
      <c r="M6" s="31"/>
      <c r="N6" s="31"/>
      <c r="O6" s="31"/>
      <c r="P6" s="31"/>
      <c r="Q6" s="31"/>
      <c r="R6" s="31"/>
    </row>
    <row r="7" spans="1:20" x14ac:dyDescent="0.2">
      <c r="A7" s="1072" t="s">
        <v>84</v>
      </c>
      <c r="B7" s="1072"/>
      <c r="C7" s="1072"/>
      <c r="D7" s="1072"/>
      <c r="E7" s="33" t="e">
        <f>IF(OR('Income Stats'!E6=0,'Income Calculation Option 1'!BG54=0),0,'Income Stats'!E6/'Income Calculation Option 1'!BG54)</f>
        <v>#REF!</v>
      </c>
      <c r="F7" s="34"/>
      <c r="G7" s="35"/>
      <c r="H7" s="35"/>
      <c r="I7" s="35"/>
      <c r="J7" s="35"/>
      <c r="K7" s="35"/>
      <c r="L7" s="35"/>
      <c r="M7" s="35"/>
      <c r="N7" s="35"/>
      <c r="O7" s="35"/>
      <c r="P7" s="35"/>
      <c r="Q7" s="35"/>
      <c r="R7" s="35"/>
      <c r="S7" s="35"/>
      <c r="T7" s="35"/>
    </row>
    <row r="8" spans="1:20" x14ac:dyDescent="0.2">
      <c r="A8" s="1073" t="s">
        <v>83</v>
      </c>
      <c r="B8" s="1074"/>
      <c r="C8" s="1074"/>
      <c r="D8" s="1075"/>
      <c r="E8" s="32">
        <f>IF(AND('Income Calculation Option 1'!BH24&gt;0,'Income Calculation Option 1'!BH32&gt;0,'Income Calculation Option 1'!BH40&gt;0),(ROUNDDOWN((('Income Calculation Option 1'!BH24-'Income Calculation Option 1'!BH32)+('Income Calculation Option 1'!BH32-'Income Calculation Option 1'!BH40))/('Income Calculation Option 1'!BH24+'Income Calculation Option 1'!BH32),3)),IF(AND('Income Calculation Option 1'!BH32=0,'Income Calculation Option 1'!BH40=0),0,IF('Income Calculation Option 1'!BH24=0,ROUNDDOWN(('Income Calculation Option 1'!BH32-'Income Calculation Option 1'!BH40)/'Income Calculation Option 1'!BH32,3),IF('Income Calculation Option 1'!BH40=0,ROUNDDOWN(('Income Calculation Option 1'!BH24-'Income Calculation Option 1'!BH32)/('Income Calculation Option 1'!BH24+'Income Calculation Option 1'!BH32),3),))))</f>
        <v>0</v>
      </c>
      <c r="F8" s="32">
        <f>AVERAGE(E9:E10)</f>
        <v>0</v>
      </c>
    </row>
    <row r="9" spans="1:20" x14ac:dyDescent="0.2">
      <c r="A9" s="1073" t="s">
        <v>82</v>
      </c>
      <c r="B9" s="1074"/>
      <c r="C9" s="1074"/>
      <c r="D9" s="1075"/>
      <c r="E9" s="33">
        <f>IF(OR('Income Stats'!E3=0,'Income Stats'!E3=""),0,ROUNDDOWN(('Income Stats'!E3-'Income Stats'!E4)/'Income Stats'!E3,3))</f>
        <v>0</v>
      </c>
      <c r="F9" s="34"/>
      <c r="G9" s="35"/>
      <c r="H9" s="35"/>
      <c r="I9" s="35"/>
      <c r="J9" s="35"/>
      <c r="K9" s="35"/>
      <c r="L9" s="35"/>
      <c r="M9" s="35"/>
      <c r="N9" s="35"/>
      <c r="O9" s="35"/>
      <c r="P9" s="35"/>
      <c r="Q9" s="35"/>
      <c r="R9" s="35"/>
      <c r="S9" s="35"/>
      <c r="T9" s="35"/>
    </row>
    <row r="10" spans="1:20" x14ac:dyDescent="0.2">
      <c r="A10" s="1073" t="s">
        <v>81</v>
      </c>
      <c r="B10" s="1074"/>
      <c r="C10" s="1074"/>
      <c r="D10" s="1075"/>
      <c r="E10" s="33">
        <f>IF('Income Calculation Option 1'!BH40=0,0,ROUNDDOWN(('Income Stats'!E4-'Income Stats'!E5)/'Income Stats'!E4,3))</f>
        <v>0</v>
      </c>
      <c r="F10" s="34"/>
      <c r="G10" s="35"/>
      <c r="H10" s="35"/>
      <c r="I10" s="35"/>
      <c r="J10" s="35"/>
      <c r="K10" s="35"/>
      <c r="L10" s="35"/>
      <c r="M10" s="35"/>
      <c r="N10" s="35"/>
      <c r="O10" s="35"/>
      <c r="P10" s="35"/>
      <c r="Q10" s="35"/>
      <c r="R10" s="35"/>
      <c r="S10" s="35"/>
      <c r="T10" s="35"/>
    </row>
    <row r="11" spans="1:20" x14ac:dyDescent="0.2">
      <c r="A11" s="3"/>
      <c r="B11" s="3"/>
      <c r="C11" s="3"/>
    </row>
    <row r="12" spans="1:20" ht="13.5" thickBot="1" x14ac:dyDescent="0.25">
      <c r="A12" s="27"/>
      <c r="B12" s="27">
        <v>2008</v>
      </c>
      <c r="C12" s="27">
        <v>2009</v>
      </c>
      <c r="D12" s="27">
        <v>2010</v>
      </c>
      <c r="E12" s="27">
        <v>2011</v>
      </c>
      <c r="F12" s="27">
        <v>2012</v>
      </c>
      <c r="G12" s="27">
        <v>2013</v>
      </c>
      <c r="H12" s="27">
        <v>2014</v>
      </c>
    </row>
    <row r="13" spans="1:20" x14ac:dyDescent="0.2">
      <c r="A13" s="28">
        <v>1</v>
      </c>
      <c r="B13" s="28">
        <v>2</v>
      </c>
      <c r="C13" s="28">
        <v>3</v>
      </c>
      <c r="D13" s="28">
        <v>4</v>
      </c>
      <c r="E13" s="28">
        <v>5</v>
      </c>
      <c r="F13" s="28">
        <v>6</v>
      </c>
      <c r="G13" s="28">
        <v>7</v>
      </c>
      <c r="H13" s="28">
        <v>8</v>
      </c>
    </row>
    <row r="14" spans="1:20" x14ac:dyDescent="0.2">
      <c r="A14" s="29">
        <v>1</v>
      </c>
      <c r="B14" s="30">
        <v>39458</v>
      </c>
      <c r="C14" s="30">
        <v>39822</v>
      </c>
      <c r="D14" s="30">
        <v>40186</v>
      </c>
      <c r="E14" s="30">
        <v>40550</v>
      </c>
      <c r="F14" s="30">
        <v>40914</v>
      </c>
      <c r="G14" s="30">
        <v>41278</v>
      </c>
      <c r="H14" s="30">
        <v>41642</v>
      </c>
    </row>
    <row r="15" spans="1:20" x14ac:dyDescent="0.2">
      <c r="A15" s="29">
        <f>A14+1</f>
        <v>2</v>
      </c>
      <c r="B15" s="30">
        <v>39472</v>
      </c>
      <c r="C15" s="30">
        <v>39836</v>
      </c>
      <c r="D15" s="30">
        <v>40200</v>
      </c>
      <c r="E15" s="30">
        <v>40564</v>
      </c>
      <c r="F15" s="30">
        <v>40928</v>
      </c>
      <c r="G15" s="30">
        <v>41292</v>
      </c>
      <c r="H15" s="30">
        <v>41656</v>
      </c>
    </row>
    <row r="16" spans="1:20" x14ac:dyDescent="0.2">
      <c r="A16" s="29">
        <f t="shared" ref="A16:A39" si="0">A15+1</f>
        <v>3</v>
      </c>
      <c r="B16" s="30">
        <v>39486</v>
      </c>
      <c r="C16" s="30">
        <v>39850</v>
      </c>
      <c r="D16" s="30">
        <v>40214</v>
      </c>
      <c r="E16" s="30">
        <v>40578</v>
      </c>
      <c r="F16" s="30">
        <v>40942</v>
      </c>
      <c r="G16" s="30">
        <v>41306</v>
      </c>
      <c r="H16" s="30">
        <v>41670</v>
      </c>
    </row>
    <row r="17" spans="1:8" x14ac:dyDescent="0.2">
      <c r="A17" s="29">
        <f t="shared" si="0"/>
        <v>4</v>
      </c>
      <c r="B17" s="30">
        <v>39500</v>
      </c>
      <c r="C17" s="30">
        <v>39864</v>
      </c>
      <c r="D17" s="30">
        <v>40228</v>
      </c>
      <c r="E17" s="30">
        <v>40592</v>
      </c>
      <c r="F17" s="30">
        <v>40956</v>
      </c>
      <c r="G17" s="30">
        <v>41320</v>
      </c>
      <c r="H17" s="30">
        <v>41684</v>
      </c>
    </row>
    <row r="18" spans="1:8" x14ac:dyDescent="0.2">
      <c r="A18" s="29">
        <f t="shared" si="0"/>
        <v>5</v>
      </c>
      <c r="B18" s="30">
        <v>39514</v>
      </c>
      <c r="C18" s="30">
        <v>39878</v>
      </c>
      <c r="D18" s="30">
        <v>40242</v>
      </c>
      <c r="E18" s="30">
        <v>40606</v>
      </c>
      <c r="F18" s="30">
        <v>40970</v>
      </c>
      <c r="G18" s="30">
        <v>41334</v>
      </c>
      <c r="H18" s="30">
        <v>41698</v>
      </c>
    </row>
    <row r="19" spans="1:8" x14ac:dyDescent="0.2">
      <c r="A19" s="29">
        <f t="shared" si="0"/>
        <v>6</v>
      </c>
      <c r="B19" s="30">
        <v>39528</v>
      </c>
      <c r="C19" s="30">
        <v>39892</v>
      </c>
      <c r="D19" s="30">
        <v>40256</v>
      </c>
      <c r="E19" s="30">
        <v>40620</v>
      </c>
      <c r="F19" s="30">
        <v>40984</v>
      </c>
      <c r="G19" s="30">
        <v>41348</v>
      </c>
      <c r="H19" s="30">
        <v>41712</v>
      </c>
    </row>
    <row r="20" spans="1:8" x14ac:dyDescent="0.2">
      <c r="A20" s="29">
        <f t="shared" si="0"/>
        <v>7</v>
      </c>
      <c r="B20" s="30">
        <v>39542</v>
      </c>
      <c r="C20" s="30">
        <v>39906</v>
      </c>
      <c r="D20" s="30">
        <v>40270</v>
      </c>
      <c r="E20" s="30">
        <v>40634</v>
      </c>
      <c r="F20" s="30">
        <v>40998</v>
      </c>
      <c r="G20" s="30">
        <v>41362</v>
      </c>
      <c r="H20" s="30">
        <v>41726</v>
      </c>
    </row>
    <row r="21" spans="1:8" x14ac:dyDescent="0.2">
      <c r="A21" s="29">
        <f t="shared" si="0"/>
        <v>8</v>
      </c>
      <c r="B21" s="30">
        <v>39556</v>
      </c>
      <c r="C21" s="30">
        <v>39920</v>
      </c>
      <c r="D21" s="30">
        <v>40284</v>
      </c>
      <c r="E21" s="30">
        <v>40648</v>
      </c>
      <c r="F21" s="30">
        <v>41012</v>
      </c>
      <c r="G21" s="30">
        <v>41376</v>
      </c>
      <c r="H21" s="30">
        <v>41740</v>
      </c>
    </row>
    <row r="22" spans="1:8" x14ac:dyDescent="0.2">
      <c r="A22" s="29">
        <f t="shared" si="0"/>
        <v>9</v>
      </c>
      <c r="B22" s="30">
        <v>39570</v>
      </c>
      <c r="C22" s="30">
        <v>39934</v>
      </c>
      <c r="D22" s="30">
        <v>40298</v>
      </c>
      <c r="E22" s="30">
        <v>40662</v>
      </c>
      <c r="F22" s="30">
        <v>41026</v>
      </c>
      <c r="G22" s="30">
        <v>41390</v>
      </c>
      <c r="H22" s="30">
        <v>41754</v>
      </c>
    </row>
    <row r="23" spans="1:8" x14ac:dyDescent="0.2">
      <c r="A23" s="29">
        <f t="shared" si="0"/>
        <v>10</v>
      </c>
      <c r="B23" s="30">
        <v>39584</v>
      </c>
      <c r="C23" s="30">
        <v>39948</v>
      </c>
      <c r="D23" s="30">
        <v>40312</v>
      </c>
      <c r="E23" s="30">
        <v>40676</v>
      </c>
      <c r="F23" s="30">
        <v>41040</v>
      </c>
      <c r="G23" s="30">
        <v>41404</v>
      </c>
      <c r="H23" s="30">
        <v>41768</v>
      </c>
    </row>
    <row r="24" spans="1:8" x14ac:dyDescent="0.2">
      <c r="A24" s="29">
        <f t="shared" si="0"/>
        <v>11</v>
      </c>
      <c r="B24" s="30">
        <v>39598</v>
      </c>
      <c r="C24" s="30">
        <v>39962</v>
      </c>
      <c r="D24" s="30">
        <v>40326</v>
      </c>
      <c r="E24" s="30">
        <v>40690</v>
      </c>
      <c r="F24" s="30">
        <v>41054</v>
      </c>
      <c r="G24" s="30">
        <v>41418</v>
      </c>
      <c r="H24" s="30">
        <v>41782</v>
      </c>
    </row>
    <row r="25" spans="1:8" x14ac:dyDescent="0.2">
      <c r="A25" s="29">
        <f t="shared" si="0"/>
        <v>12</v>
      </c>
      <c r="B25" s="30">
        <v>39612</v>
      </c>
      <c r="C25" s="30">
        <v>39976</v>
      </c>
      <c r="D25" s="30">
        <v>40340</v>
      </c>
      <c r="E25" s="30">
        <v>40704</v>
      </c>
      <c r="F25" s="30">
        <v>41068</v>
      </c>
      <c r="G25" s="30">
        <v>41432</v>
      </c>
      <c r="H25" s="30">
        <v>41796</v>
      </c>
    </row>
    <row r="26" spans="1:8" x14ac:dyDescent="0.2">
      <c r="A26" s="29">
        <f t="shared" si="0"/>
        <v>13</v>
      </c>
      <c r="B26" s="30">
        <v>39626</v>
      </c>
      <c r="C26" s="30">
        <v>39990</v>
      </c>
      <c r="D26" s="30">
        <v>40354</v>
      </c>
      <c r="E26" s="30">
        <v>40718</v>
      </c>
      <c r="F26" s="30">
        <v>41082</v>
      </c>
      <c r="G26" s="30">
        <v>41446</v>
      </c>
      <c r="H26" s="30">
        <v>41810</v>
      </c>
    </row>
    <row r="27" spans="1:8" x14ac:dyDescent="0.2">
      <c r="A27" s="29">
        <f t="shared" si="0"/>
        <v>14</v>
      </c>
      <c r="B27" s="30">
        <v>39640</v>
      </c>
      <c r="C27" s="30">
        <v>40004</v>
      </c>
      <c r="D27" s="30">
        <v>40368</v>
      </c>
      <c r="E27" s="30">
        <v>40732</v>
      </c>
      <c r="F27" s="30">
        <v>41096</v>
      </c>
      <c r="G27" s="30">
        <v>41460</v>
      </c>
      <c r="H27" s="30">
        <v>41824</v>
      </c>
    </row>
    <row r="28" spans="1:8" x14ac:dyDescent="0.2">
      <c r="A28" s="29">
        <f t="shared" si="0"/>
        <v>15</v>
      </c>
      <c r="B28" s="30">
        <v>39654</v>
      </c>
      <c r="C28" s="30">
        <v>40018</v>
      </c>
      <c r="D28" s="30">
        <v>40382</v>
      </c>
      <c r="E28" s="30">
        <v>40746</v>
      </c>
      <c r="F28" s="30">
        <v>41110</v>
      </c>
      <c r="G28" s="30">
        <v>41474</v>
      </c>
      <c r="H28" s="30">
        <v>41838</v>
      </c>
    </row>
    <row r="29" spans="1:8" x14ac:dyDescent="0.2">
      <c r="A29" s="29">
        <f t="shared" si="0"/>
        <v>16</v>
      </c>
      <c r="B29" s="30">
        <v>39668</v>
      </c>
      <c r="C29" s="30">
        <v>40032</v>
      </c>
      <c r="D29" s="30">
        <v>40396</v>
      </c>
      <c r="E29" s="30">
        <v>40760</v>
      </c>
      <c r="F29" s="30">
        <v>41124</v>
      </c>
      <c r="G29" s="30">
        <v>41488</v>
      </c>
      <c r="H29" s="30">
        <v>41852</v>
      </c>
    </row>
    <row r="30" spans="1:8" x14ac:dyDescent="0.2">
      <c r="A30" s="29">
        <f t="shared" si="0"/>
        <v>17</v>
      </c>
      <c r="B30" s="30">
        <v>39682</v>
      </c>
      <c r="C30" s="30">
        <v>40046</v>
      </c>
      <c r="D30" s="30">
        <v>40410</v>
      </c>
      <c r="E30" s="30">
        <v>40774</v>
      </c>
      <c r="F30" s="30">
        <v>41138</v>
      </c>
      <c r="G30" s="30">
        <v>41502</v>
      </c>
      <c r="H30" s="30">
        <v>41866</v>
      </c>
    </row>
    <row r="31" spans="1:8" x14ac:dyDescent="0.2">
      <c r="A31" s="29">
        <f t="shared" si="0"/>
        <v>18</v>
      </c>
      <c r="B31" s="30">
        <v>39696</v>
      </c>
      <c r="C31" s="30">
        <v>40060</v>
      </c>
      <c r="D31" s="30">
        <v>40424</v>
      </c>
      <c r="E31" s="30">
        <v>40788</v>
      </c>
      <c r="F31" s="30">
        <v>41152</v>
      </c>
      <c r="G31" s="30">
        <v>41516</v>
      </c>
      <c r="H31" s="30">
        <v>41880</v>
      </c>
    </row>
    <row r="32" spans="1:8" x14ac:dyDescent="0.2">
      <c r="A32" s="29">
        <f t="shared" si="0"/>
        <v>19</v>
      </c>
      <c r="B32" s="30">
        <v>39710</v>
      </c>
      <c r="C32" s="30">
        <v>40074</v>
      </c>
      <c r="D32" s="30">
        <v>40438</v>
      </c>
      <c r="E32" s="30">
        <v>40802</v>
      </c>
      <c r="F32" s="30">
        <v>41166</v>
      </c>
      <c r="G32" s="30">
        <v>41530</v>
      </c>
      <c r="H32" s="30">
        <v>41894</v>
      </c>
    </row>
    <row r="33" spans="1:11" x14ac:dyDescent="0.2">
      <c r="A33" s="29">
        <f t="shared" si="0"/>
        <v>20</v>
      </c>
      <c r="B33" s="30">
        <v>39724</v>
      </c>
      <c r="C33" s="30">
        <v>40088</v>
      </c>
      <c r="D33" s="30">
        <v>40452</v>
      </c>
      <c r="E33" s="30">
        <v>40816</v>
      </c>
      <c r="F33" s="30">
        <v>41180</v>
      </c>
      <c r="G33" s="30">
        <v>41544</v>
      </c>
      <c r="H33" s="30">
        <v>41908</v>
      </c>
    </row>
    <row r="34" spans="1:11" x14ac:dyDescent="0.2">
      <c r="A34" s="29">
        <f t="shared" si="0"/>
        <v>21</v>
      </c>
      <c r="B34" s="30">
        <v>39738</v>
      </c>
      <c r="C34" s="30">
        <v>40102</v>
      </c>
      <c r="D34" s="30">
        <v>40466</v>
      </c>
      <c r="E34" s="30">
        <v>40830</v>
      </c>
      <c r="F34" s="30">
        <v>41194</v>
      </c>
      <c r="G34" s="30">
        <v>41558</v>
      </c>
      <c r="H34" s="30">
        <v>41922</v>
      </c>
    </row>
    <row r="35" spans="1:11" x14ac:dyDescent="0.2">
      <c r="A35" s="29">
        <f t="shared" si="0"/>
        <v>22</v>
      </c>
      <c r="B35" s="30">
        <v>39752</v>
      </c>
      <c r="C35" s="30">
        <v>40116</v>
      </c>
      <c r="D35" s="30">
        <v>40480</v>
      </c>
      <c r="E35" s="30">
        <v>40844</v>
      </c>
      <c r="F35" s="30">
        <v>41208</v>
      </c>
      <c r="G35" s="30">
        <v>41572</v>
      </c>
      <c r="H35" s="30">
        <v>41936</v>
      </c>
    </row>
    <row r="36" spans="1:11" x14ac:dyDescent="0.2">
      <c r="A36" s="29">
        <f t="shared" si="0"/>
        <v>23</v>
      </c>
      <c r="B36" s="30">
        <v>39766</v>
      </c>
      <c r="C36" s="30">
        <v>40130</v>
      </c>
      <c r="D36" s="30">
        <v>40494</v>
      </c>
      <c r="E36" s="30">
        <v>40858</v>
      </c>
      <c r="F36" s="30">
        <v>41222</v>
      </c>
      <c r="G36" s="30">
        <v>41586</v>
      </c>
      <c r="H36" s="30">
        <v>41950</v>
      </c>
    </row>
    <row r="37" spans="1:11" x14ac:dyDescent="0.2">
      <c r="A37" s="29">
        <f t="shared" si="0"/>
        <v>24</v>
      </c>
      <c r="B37" s="30">
        <v>39780</v>
      </c>
      <c r="C37" s="30">
        <v>40144</v>
      </c>
      <c r="D37" s="30">
        <v>40508</v>
      </c>
      <c r="E37" s="30">
        <v>40872</v>
      </c>
      <c r="F37" s="30">
        <v>41236</v>
      </c>
      <c r="G37" s="30">
        <v>41600</v>
      </c>
      <c r="H37" s="30">
        <v>41964</v>
      </c>
    </row>
    <row r="38" spans="1:11" x14ac:dyDescent="0.2">
      <c r="A38" s="29">
        <f t="shared" si="0"/>
        <v>25</v>
      </c>
      <c r="B38" s="30">
        <v>39794</v>
      </c>
      <c r="C38" s="30">
        <v>40158</v>
      </c>
      <c r="D38" s="30">
        <v>40522</v>
      </c>
      <c r="E38" s="30">
        <v>40886</v>
      </c>
      <c r="F38" s="30">
        <v>41250</v>
      </c>
      <c r="G38" s="30">
        <v>41614</v>
      </c>
      <c r="H38" s="30">
        <v>41978</v>
      </c>
    </row>
    <row r="39" spans="1:11" x14ac:dyDescent="0.2">
      <c r="A39" s="29">
        <f t="shared" si="0"/>
        <v>26</v>
      </c>
      <c r="B39" s="30">
        <v>39808</v>
      </c>
      <c r="C39" s="30">
        <v>40172</v>
      </c>
      <c r="D39" s="30">
        <v>40536</v>
      </c>
      <c r="E39" s="30">
        <v>40900</v>
      </c>
      <c r="F39" s="30">
        <v>41264</v>
      </c>
      <c r="G39" s="30">
        <v>41628</v>
      </c>
      <c r="H39" s="30">
        <v>41992</v>
      </c>
    </row>
    <row r="42" spans="1:11" ht="69.75" customHeight="1" x14ac:dyDescent="0.2">
      <c r="A42" s="1066" t="s">
        <v>92</v>
      </c>
      <c r="B42" s="1067"/>
      <c r="C42" s="1068"/>
      <c r="D42" s="1065" t="s">
        <v>89</v>
      </c>
      <c r="E42" s="1064"/>
      <c r="F42" s="1064"/>
      <c r="G42" s="1064"/>
      <c r="H42" s="1064"/>
      <c r="I42" s="1064"/>
      <c r="J42" s="1064"/>
      <c r="K42" s="1064"/>
    </row>
    <row r="43" spans="1:11" x14ac:dyDescent="0.2">
      <c r="A43" s="36"/>
    </row>
    <row r="44" spans="1:11" ht="54.95" customHeight="1" x14ac:dyDescent="0.2">
      <c r="A44" s="1066" t="s">
        <v>93</v>
      </c>
      <c r="B44" s="1066"/>
      <c r="C44" s="1066"/>
      <c r="D44" s="1064" t="e">
        <f>CONCATENATE("It appears that Base Monthly Earnings in the amount of ",IF('Income Calculation Option 1'!BH47&gt;999.99,TEXT(ROUNDUP('Income Calculation Option 1'!BH47,0),"$0,000"),TEXT(ROUNDUP('Income Calculation Option 1'!BH47,0),"$000"))," may be used in qualifying.")</f>
        <v>#VALUE!</v>
      </c>
      <c r="E44" s="1064"/>
      <c r="F44" s="1064"/>
      <c r="G44" s="1064"/>
      <c r="H44" s="1064"/>
    </row>
    <row r="45" spans="1:11" ht="54.95" customHeight="1" x14ac:dyDescent="0.2">
      <c r="A45" s="1066" t="s">
        <v>94</v>
      </c>
      <c r="B45" s="1066"/>
      <c r="C45" s="1066"/>
      <c r="D45" s="1064" t="e">
        <f>CONCATENATE("It appears that Base Monthly Earnings in the amount of ",IF('Income Calculation Option 1'!BH47&lt;100,TEXT(ROUNDUP('Income Calculation Option 1'!BH47,0),"$00"),IF(AND('Income Calculation Option 1'!BH47&lt;1000,'Income Calculation Option 1'!BH47&gt;99.99),TEXT(ROUNDUP('Income Calculation Option 1'!BH47,0),"$0,000"),TEXT(ROUNDUP('Income Calculation Option 1'!BH47,0),"$0,000")))," and Additional Monthly Earnings in the amount of ",IF('Income Calculation Option 1'!#REF!&lt;100,TEXT(ROUNDUP('Income Calculation Option 1'!#REF!,0),"$00"),IF(AND('Income Calculation Option 1'!#REF!&lt;1000,'Income Calculation Option 1'!#REF!&gt;99.99),TEXT(ROUNDUP('Income Calculation Option 1'!#REF!,0),"$0,000"),TEXT(ROUNDUP('Income Calculation Option 1'!#REF!,0),"$0,000")))," may be used in qualifying. The underwriter will determine if these calculated amounts can be used.")</f>
        <v>#VALUE!</v>
      </c>
      <c r="E45" s="1064"/>
      <c r="F45" s="1064"/>
      <c r="G45" s="1064"/>
      <c r="H45" s="1064"/>
    </row>
    <row r="46" spans="1:11" ht="54.95" customHeight="1" x14ac:dyDescent="0.2">
      <c r="A46" s="1066" t="s">
        <v>90</v>
      </c>
      <c r="B46" s="1066"/>
      <c r="C46" s="1066"/>
      <c r="D46" s="1064" t="e">
        <f>CONCATENATE("Due to a partial or temporary decrease in income over the period covered in calculations above, an Underwriter will need to determine if the Average Additional Monthly Earnings in the amount of ",IF('Income Calculation Option 1'!#REF!&lt;100,TEXT(ROUNDUP('Income Calculation Option 1'!#REF!,0),"$00"),IF(AND('Income Calculation Option 1'!#REF!&lt;1000,'Income Calculation Option 1'!#REF!&gt;99.99),TEXT(ROUNDUP('Income Calculation Option 1'!#REF!,0),"$0,000"),TEXT(ROUNDUP('Income Calculation Option 1'!#REF!,0),"$0,000")))," will be allowed to be used in qualifying.")</f>
        <v>#REF!</v>
      </c>
      <c r="E46" s="1064"/>
      <c r="F46" s="1064"/>
      <c r="G46" s="1064"/>
      <c r="H46" s="1064"/>
    </row>
    <row r="47" spans="1:11" ht="54.95" customHeight="1" x14ac:dyDescent="0.2">
      <c r="A47" s="1066" t="s">
        <v>91</v>
      </c>
      <c r="B47" s="1066"/>
      <c r="C47" s="1066"/>
      <c r="D47" s="1064" t="e">
        <f>CONCATENATE("Due to overall income decrease in excess of 25%, borrower does NOT have stable income to be used in qualifying.  If underwriter determines that income can be used, ONLY Base Pay in the amount of ",IF('Income Calculation Option 1'!BH47&lt;100,TEXT(ROUNDUP('Income Calculation Option 1'!BH47,0),"$00"),IF(AND('Income Calculation Option 1'!BH47&lt;1000,'Income Calculation Option 1'!BH47&gt;99.99),TEXT(ROUNDUP('Income Calculation Option 1'!BH47,0),"$0,000"),TEXT(ROUNDUP('Income Calculation Option 1'!BH47,0),"$0,000")))," may be used in qualifying. Any Average Additional Monthly Earnings MAY NOT used.",)</f>
        <v>#VALUE!</v>
      </c>
      <c r="E47" s="1064"/>
      <c r="F47" s="1064"/>
      <c r="G47" s="1064"/>
      <c r="H47" s="1064"/>
    </row>
  </sheetData>
  <mergeCells count="20">
    <mergeCell ref="A1:E1"/>
    <mergeCell ref="A7:D7"/>
    <mergeCell ref="A10:D10"/>
    <mergeCell ref="A9:D9"/>
    <mergeCell ref="A8:D8"/>
    <mergeCell ref="A2:D2"/>
    <mergeCell ref="A3:D3"/>
    <mergeCell ref="A4:D4"/>
    <mergeCell ref="A5:D5"/>
    <mergeCell ref="A6:D6"/>
    <mergeCell ref="A45:C45"/>
    <mergeCell ref="A46:C46"/>
    <mergeCell ref="A47:C47"/>
    <mergeCell ref="A42:C42"/>
    <mergeCell ref="A44:C44"/>
    <mergeCell ref="D45:H45"/>
    <mergeCell ref="D46:H46"/>
    <mergeCell ref="D47:H47"/>
    <mergeCell ref="D42:K42"/>
    <mergeCell ref="D44:H44"/>
  </mergeCells>
  <phoneticPr fontId="14"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pageSetUpPr fitToPage="1"/>
  </sheetPr>
  <dimension ref="A1:I128"/>
  <sheetViews>
    <sheetView zoomScaleNormal="100" workbookViewId="0">
      <selection activeCell="D6" sqref="D6:E6"/>
    </sheetView>
  </sheetViews>
  <sheetFormatPr defaultColWidth="9.140625" defaultRowHeight="12.75" x14ac:dyDescent="0.2"/>
  <cols>
    <col min="1" max="1" width="15.7109375" style="180" customWidth="1"/>
    <col min="2" max="2" width="17" style="180" customWidth="1"/>
    <col min="3" max="3" width="10" style="180" customWidth="1"/>
    <col min="4" max="4" width="15.85546875" style="180" customWidth="1"/>
    <col min="5" max="5" width="13.140625" style="180" customWidth="1"/>
    <col min="6" max="6" width="13.28515625" style="180" customWidth="1"/>
    <col min="7" max="7" width="14.28515625" style="180" customWidth="1"/>
    <col min="8" max="8" width="13.85546875" style="180" customWidth="1"/>
    <col min="9" max="9" width="14.42578125" style="180" customWidth="1"/>
    <col min="10" max="16384" width="9.140625" style="180"/>
  </cols>
  <sheetData>
    <row r="1" spans="1:9" ht="23.25" x14ac:dyDescent="0.35">
      <c r="A1" s="1653" t="s">
        <v>1216</v>
      </c>
      <c r="B1" s="1653"/>
      <c r="C1" s="1653"/>
      <c r="D1" s="1653"/>
      <c r="E1" s="1653"/>
      <c r="F1" s="1653"/>
      <c r="G1" s="1653"/>
      <c r="H1" s="1653"/>
      <c r="I1" s="1653"/>
    </row>
    <row r="2" spans="1:9" x14ac:dyDescent="0.2">
      <c r="A2" s="189"/>
      <c r="B2" s="189"/>
      <c r="C2" s="189"/>
      <c r="D2" s="189"/>
      <c r="E2" s="189"/>
      <c r="F2" s="189"/>
      <c r="G2" s="189"/>
      <c r="H2" s="189"/>
      <c r="I2" s="189"/>
    </row>
    <row r="3" spans="1:9" x14ac:dyDescent="0.2">
      <c r="A3" s="189"/>
      <c r="B3" s="189"/>
      <c r="C3" s="189"/>
      <c r="D3" s="189"/>
      <c r="E3" s="189"/>
      <c r="F3" s="189"/>
      <c r="G3" s="189"/>
      <c r="H3" s="189"/>
      <c r="I3" s="189"/>
    </row>
    <row r="4" spans="1:9" ht="23.25" x14ac:dyDescent="0.35">
      <c r="A4" s="189"/>
      <c r="B4" s="183"/>
      <c r="C4" s="1671" t="s">
        <v>1452</v>
      </c>
      <c r="D4" s="1671"/>
      <c r="E4" s="1671"/>
      <c r="F4" s="1671"/>
      <c r="G4" s="1671"/>
      <c r="H4" s="1671"/>
      <c r="I4" s="1671"/>
    </row>
    <row r="5" spans="1:9" x14ac:dyDescent="0.2">
      <c r="A5" s="189"/>
      <c r="B5" s="189"/>
      <c r="C5" s="189"/>
      <c r="D5" s="189"/>
      <c r="E5" s="189"/>
      <c r="F5" s="189"/>
      <c r="G5" s="189"/>
      <c r="H5" s="189"/>
      <c r="I5" s="190" t="s">
        <v>1450</v>
      </c>
    </row>
    <row r="6" spans="1:9" x14ac:dyDescent="0.2">
      <c r="A6" s="189"/>
      <c r="B6" s="178"/>
      <c r="C6" s="178" t="s">
        <v>14</v>
      </c>
      <c r="D6" s="1654"/>
      <c r="E6" s="1654"/>
      <c r="F6" s="189"/>
      <c r="G6" s="189"/>
      <c r="H6" s="190"/>
      <c r="I6" s="189"/>
    </row>
    <row r="7" spans="1:9" ht="6.75" customHeight="1" x14ac:dyDescent="0.2">
      <c r="A7" s="189"/>
      <c r="B7" s="178"/>
      <c r="C7" s="178"/>
      <c r="D7" s="178"/>
      <c r="E7" s="189"/>
      <c r="F7" s="189"/>
      <c r="G7" s="189"/>
      <c r="H7" s="190"/>
      <c r="I7" s="189"/>
    </row>
    <row r="8" spans="1:9" x14ac:dyDescent="0.2">
      <c r="A8" s="189"/>
      <c r="B8" s="178"/>
      <c r="C8" s="178" t="s">
        <v>4</v>
      </c>
      <c r="D8" s="1654"/>
      <c r="E8" s="1654"/>
      <c r="F8" s="189"/>
      <c r="G8" s="189"/>
      <c r="H8" s="190"/>
      <c r="I8" s="189"/>
    </row>
    <row r="9" spans="1:9" ht="6.75" customHeight="1" x14ac:dyDescent="0.2">
      <c r="A9" s="189"/>
      <c r="B9" s="178"/>
      <c r="C9" s="178"/>
      <c r="D9" s="179"/>
      <c r="E9" s="189"/>
      <c r="F9" s="189"/>
      <c r="G9" s="189"/>
      <c r="H9" s="190"/>
      <c r="I9" s="189"/>
    </row>
    <row r="10" spans="1:9" x14ac:dyDescent="0.2">
      <c r="A10" s="189"/>
      <c r="B10" s="178"/>
      <c r="C10" s="178" t="s">
        <v>248</v>
      </c>
      <c r="D10" s="1655">
        <v>0</v>
      </c>
      <c r="E10" s="1655"/>
      <c r="F10" s="189"/>
      <c r="G10" s="189"/>
      <c r="H10" s="196"/>
      <c r="I10" s="189"/>
    </row>
    <row r="11" spans="1:9" ht="6.75" customHeight="1" x14ac:dyDescent="0.2">
      <c r="A11" s="189"/>
      <c r="B11" s="178"/>
      <c r="C11" s="178"/>
      <c r="D11" s="179"/>
      <c r="E11" s="189"/>
      <c r="F11" s="189"/>
      <c r="G11" s="189"/>
      <c r="H11" s="190"/>
      <c r="I11" s="189"/>
    </row>
    <row r="12" spans="1:9" x14ac:dyDescent="0.2">
      <c r="A12" s="189"/>
      <c r="B12" s="178"/>
      <c r="C12" s="178" t="s">
        <v>247</v>
      </c>
      <c r="D12" s="1654"/>
      <c r="E12" s="1654"/>
      <c r="F12" s="189"/>
      <c r="G12" s="189" t="s">
        <v>259</v>
      </c>
      <c r="H12" s="195">
        <f ca="1">NOW()</f>
        <v>45428.024603587961</v>
      </c>
      <c r="I12" s="189"/>
    </row>
    <row r="13" spans="1:9" ht="8.25" customHeight="1" x14ac:dyDescent="0.2">
      <c r="A13" s="189"/>
      <c r="B13" s="189"/>
      <c r="C13" s="189"/>
      <c r="D13" s="189"/>
      <c r="E13" s="189"/>
      <c r="F13" s="189"/>
      <c r="G13" s="189"/>
      <c r="H13" s="190"/>
      <c r="I13" s="189"/>
    </row>
    <row r="14" spans="1:9" ht="15.75" customHeight="1" x14ac:dyDescent="0.25">
      <c r="A14" s="1527" t="s">
        <v>1451</v>
      </c>
      <c r="B14" s="1527"/>
      <c r="C14" s="1527"/>
      <c r="D14" s="1527"/>
      <c r="E14" s="1527"/>
      <c r="F14" s="1527"/>
      <c r="G14" s="1527"/>
      <c r="H14" s="1527"/>
      <c r="I14" s="1527"/>
    </row>
    <row r="15" spans="1:9" x14ac:dyDescent="0.2">
      <c r="A15" s="1656" t="s">
        <v>250</v>
      </c>
      <c r="B15" s="1656"/>
      <c r="C15" s="1656"/>
      <c r="D15" s="1656"/>
      <c r="E15" s="1656"/>
      <c r="F15" s="1656"/>
      <c r="G15" s="1656"/>
      <c r="H15" s="1656"/>
      <c r="I15" s="1656"/>
    </row>
    <row r="16" spans="1:9" ht="4.5" customHeight="1" x14ac:dyDescent="0.2">
      <c r="A16" s="189"/>
      <c r="B16" s="177"/>
      <c r="C16" s="177"/>
      <c r="D16" s="177"/>
      <c r="E16" s="177"/>
      <c r="F16" s="177"/>
      <c r="G16" s="189"/>
      <c r="H16" s="189"/>
      <c r="I16" s="189"/>
    </row>
    <row r="17" spans="1:9" ht="4.5" customHeight="1" x14ac:dyDescent="0.2">
      <c r="A17" s="189"/>
      <c r="B17" s="177"/>
      <c r="C17" s="177"/>
      <c r="D17" s="177"/>
      <c r="E17" s="177"/>
      <c r="F17" s="177"/>
      <c r="G17" s="189"/>
      <c r="H17" s="189"/>
      <c r="I17" s="189"/>
    </row>
    <row r="18" spans="1:9" ht="12" customHeight="1" x14ac:dyDescent="0.2">
      <c r="A18" s="1657"/>
      <c r="B18" s="1657"/>
      <c r="C18" s="1657"/>
      <c r="D18" s="1657"/>
      <c r="E18" s="186" t="s">
        <v>252</v>
      </c>
      <c r="F18" s="186" t="s">
        <v>253</v>
      </c>
      <c r="G18" s="186" t="s">
        <v>257</v>
      </c>
      <c r="H18" s="186" t="s">
        <v>254</v>
      </c>
      <c r="I18" s="186" t="s">
        <v>225</v>
      </c>
    </row>
    <row r="19" spans="1:9" x14ac:dyDescent="0.2">
      <c r="A19" s="1658" t="s">
        <v>1355</v>
      </c>
      <c r="B19" s="1659"/>
      <c r="C19" s="1659"/>
      <c r="D19" s="1659"/>
      <c r="E19" s="599"/>
      <c r="F19" s="599">
        <v>0</v>
      </c>
      <c r="G19" s="599">
        <v>0</v>
      </c>
      <c r="H19" s="599">
        <v>0</v>
      </c>
      <c r="I19" s="661">
        <f>SUM(E19:H19)</f>
        <v>0</v>
      </c>
    </row>
    <row r="20" spans="1:9" ht="15" x14ac:dyDescent="0.2">
      <c r="A20" s="191"/>
      <c r="B20" s="773"/>
      <c r="C20" s="187"/>
      <c r="D20" s="187" t="s">
        <v>1388</v>
      </c>
      <c r="E20" s="599">
        <v>0</v>
      </c>
      <c r="F20" s="599">
        <v>0</v>
      </c>
      <c r="G20" s="599">
        <v>0</v>
      </c>
      <c r="H20" s="599">
        <v>0</v>
      </c>
      <c r="I20" s="184"/>
    </row>
    <row r="21" spans="1:9" ht="15" x14ac:dyDescent="0.2">
      <c r="A21" s="192"/>
      <c r="B21" s="773"/>
      <c r="C21" s="187"/>
      <c r="D21" s="187" t="s">
        <v>1389</v>
      </c>
      <c r="E21" s="599">
        <v>0</v>
      </c>
      <c r="F21" s="599">
        <v>0</v>
      </c>
      <c r="G21" s="599">
        <v>0</v>
      </c>
      <c r="H21" s="599">
        <v>0</v>
      </c>
      <c r="I21" s="184"/>
    </row>
    <row r="22" spans="1:9" ht="15" x14ac:dyDescent="0.2">
      <c r="A22" s="185" t="s">
        <v>1364</v>
      </c>
      <c r="B22" s="773"/>
      <c r="C22" s="187"/>
      <c r="D22" s="187" t="s">
        <v>1390</v>
      </c>
      <c r="E22" s="599">
        <v>0</v>
      </c>
      <c r="F22" s="599">
        <v>0</v>
      </c>
      <c r="G22" s="599">
        <v>0</v>
      </c>
      <c r="H22" s="599">
        <v>0</v>
      </c>
      <c r="I22" s="184"/>
    </row>
    <row r="23" spans="1:9" x14ac:dyDescent="0.2">
      <c r="A23" s="192"/>
      <c r="B23" s="773" t="s">
        <v>1356</v>
      </c>
      <c r="C23" s="1660"/>
      <c r="D23" s="1661"/>
      <c r="E23" s="599">
        <v>0</v>
      </c>
      <c r="F23" s="599">
        <v>0</v>
      </c>
      <c r="G23" s="599">
        <v>0</v>
      </c>
      <c r="H23" s="599">
        <v>0</v>
      </c>
      <c r="I23" s="184"/>
    </row>
    <row r="24" spans="1:9" ht="15" x14ac:dyDescent="0.25">
      <c r="A24" s="193"/>
      <c r="B24" s="773"/>
      <c r="C24" s="187"/>
      <c r="D24" s="667" t="s">
        <v>255</v>
      </c>
      <c r="E24" s="660">
        <f>SUM(E20:E23)</f>
        <v>0</v>
      </c>
      <c r="F24" s="660">
        <f>SUM(F20:F23)</f>
        <v>0</v>
      </c>
      <c r="G24" s="660">
        <f>SUM(G20:G23)</f>
        <v>0</v>
      </c>
      <c r="H24" s="660">
        <f>SUM(H20:H23)</f>
        <v>0</v>
      </c>
      <c r="I24" s="661">
        <f>SUM(E24:H24)</f>
        <v>0</v>
      </c>
    </row>
    <row r="25" spans="1:9" ht="15" x14ac:dyDescent="0.25">
      <c r="A25" s="194"/>
      <c r="B25" s="187"/>
      <c r="C25" s="187"/>
      <c r="D25" s="667" t="s">
        <v>1363</v>
      </c>
      <c r="E25" s="660">
        <f>+E19-E24</f>
        <v>0</v>
      </c>
      <c r="F25" s="660">
        <f>+F19-F24</f>
        <v>0</v>
      </c>
      <c r="G25" s="660">
        <f>+G19-G24</f>
        <v>0</v>
      </c>
      <c r="H25" s="660">
        <f>+H19-H24</f>
        <v>0</v>
      </c>
      <c r="I25" s="661">
        <f>+I19-I24</f>
        <v>0</v>
      </c>
    </row>
    <row r="26" spans="1:9" ht="15" x14ac:dyDescent="0.2">
      <c r="A26" s="194"/>
      <c r="B26" s="187" t="s">
        <v>1365</v>
      </c>
      <c r="C26" s="1660"/>
      <c r="D26" s="1661"/>
      <c r="E26" s="599">
        <v>0</v>
      </c>
      <c r="F26" s="599">
        <v>0</v>
      </c>
      <c r="G26" s="599">
        <v>0</v>
      </c>
      <c r="H26" s="599">
        <v>0</v>
      </c>
      <c r="I26" s="661">
        <f>SUM(E26:H26)</f>
        <v>0</v>
      </c>
    </row>
    <row r="27" spans="1:9" ht="15" x14ac:dyDescent="0.25">
      <c r="A27" s="194"/>
      <c r="B27" s="658"/>
      <c r="C27" s="658"/>
      <c r="D27" s="667" t="s">
        <v>1361</v>
      </c>
      <c r="E27" s="660">
        <f>+E25+E26</f>
        <v>0</v>
      </c>
      <c r="F27" s="660">
        <f>+F25+F26</f>
        <v>0</v>
      </c>
      <c r="G27" s="660">
        <f>+G25+G26</f>
        <v>0</v>
      </c>
      <c r="H27" s="660">
        <f>+H25+H26</f>
        <v>0</v>
      </c>
      <c r="I27" s="661">
        <f>+I25+I26</f>
        <v>0</v>
      </c>
    </row>
    <row r="28" spans="1:9" ht="15.75" x14ac:dyDescent="0.25">
      <c r="A28" s="194"/>
      <c r="B28" s="187"/>
      <c r="C28" s="187"/>
      <c r="D28" s="666" t="s">
        <v>1366</v>
      </c>
      <c r="E28" s="184"/>
      <c r="F28" s="184"/>
      <c r="G28" s="184"/>
      <c r="H28" s="184"/>
      <c r="I28" s="599">
        <v>0</v>
      </c>
    </row>
    <row r="29" spans="1:9" x14ac:dyDescent="0.2">
      <c r="A29" s="218"/>
      <c r="B29" s="218" t="s">
        <v>1357</v>
      </c>
      <c r="C29" s="663" t="s">
        <v>1358</v>
      </c>
      <c r="D29" s="659">
        <v>0</v>
      </c>
      <c r="E29" s="664" t="s">
        <v>1359</v>
      </c>
      <c r="F29" s="184"/>
      <c r="G29" s="184"/>
      <c r="H29" s="184"/>
      <c r="I29" s="661">
        <f>+D29*0.14</f>
        <v>0</v>
      </c>
    </row>
    <row r="30" spans="1:9" ht="15" x14ac:dyDescent="0.25">
      <c r="A30" s="194"/>
      <c r="B30" s="187"/>
      <c r="C30" s="187"/>
      <c r="D30" s="666" t="s">
        <v>1362</v>
      </c>
      <c r="E30" s="184"/>
      <c r="F30" s="184"/>
      <c r="G30" s="184"/>
      <c r="H30" s="184"/>
      <c r="I30" s="661">
        <f>+I27-I28-I29</f>
        <v>0</v>
      </c>
    </row>
    <row r="31" spans="1:9" ht="9" customHeight="1" thickBot="1" x14ac:dyDescent="0.25">
      <c r="A31" s="189"/>
      <c r="B31" s="189"/>
      <c r="C31" s="189"/>
      <c r="D31" s="181"/>
      <c r="E31" s="51"/>
      <c r="F31" s="189"/>
      <c r="G31" s="189"/>
      <c r="H31" s="189"/>
      <c r="I31" s="189"/>
    </row>
    <row r="32" spans="1:9" ht="13.5" thickBot="1" x14ac:dyDescent="0.25">
      <c r="A32" s="189"/>
      <c r="B32" s="51"/>
      <c r="C32" s="51"/>
      <c r="D32" s="55" t="s">
        <v>256</v>
      </c>
      <c r="E32" s="662">
        <f>+I30</f>
        <v>0</v>
      </c>
      <c r="F32" s="189"/>
      <c r="G32" s="189"/>
      <c r="H32" s="189"/>
      <c r="I32" s="189"/>
    </row>
    <row r="33" spans="1:9" x14ac:dyDescent="0.2">
      <c r="A33" s="669" t="s">
        <v>1368</v>
      </c>
      <c r="B33" s="51"/>
      <c r="C33" s="51"/>
      <c r="D33" s="55"/>
      <c r="E33" s="189"/>
      <c r="F33" s="189"/>
      <c r="G33" s="189"/>
      <c r="H33" s="189"/>
      <c r="I33" s="189"/>
    </row>
    <row r="34" spans="1:9" ht="13.5" customHeight="1" x14ac:dyDescent="0.2">
      <c r="A34" s="668" t="s">
        <v>1367</v>
      </c>
      <c r="B34" s="189"/>
      <c r="C34" s="189"/>
      <c r="D34" s="182"/>
      <c r="E34" s="51"/>
      <c r="F34" s="189"/>
      <c r="G34" s="189"/>
      <c r="H34" s="189"/>
      <c r="I34" s="189"/>
    </row>
    <row r="35" spans="1:9" ht="39" customHeight="1" x14ac:dyDescent="0.2">
      <c r="A35" s="1662" t="s">
        <v>1370</v>
      </c>
      <c r="B35" s="1662"/>
      <c r="C35" s="1662"/>
      <c r="D35" s="1662"/>
      <c r="E35" s="1662"/>
      <c r="F35" s="1662"/>
      <c r="G35" s="1662"/>
      <c r="H35" s="1662"/>
      <c r="I35" s="1662"/>
    </row>
    <row r="36" spans="1:9" ht="13.5" customHeight="1" x14ac:dyDescent="0.2">
      <c r="A36" s="668" t="s">
        <v>1369</v>
      </c>
      <c r="B36" s="189"/>
      <c r="C36" s="189"/>
      <c r="D36" s="182"/>
      <c r="E36" s="51"/>
      <c r="F36" s="189"/>
      <c r="G36" s="189"/>
      <c r="H36" s="189"/>
      <c r="I36" s="189"/>
    </row>
    <row r="37" spans="1:9" ht="13.5" customHeight="1" x14ac:dyDescent="0.2">
      <c r="A37" s="668" t="s">
        <v>1391</v>
      </c>
      <c r="B37" s="189"/>
      <c r="C37" s="189"/>
      <c r="D37" s="182"/>
      <c r="E37" s="51"/>
      <c r="F37" s="189"/>
      <c r="G37" s="189"/>
      <c r="H37" s="189"/>
      <c r="I37" s="189"/>
    </row>
    <row r="38" spans="1:9" ht="6.75" customHeight="1" x14ac:dyDescent="0.2">
      <c r="A38" s="189"/>
      <c r="B38" s="189"/>
      <c r="C38" s="189"/>
      <c r="D38" s="55"/>
      <c r="E38" s="219"/>
      <c r="F38" s="189"/>
      <c r="G38" s="189"/>
      <c r="H38" s="189"/>
      <c r="I38" s="189"/>
    </row>
    <row r="39" spans="1:9" x14ac:dyDescent="0.2">
      <c r="A39" s="1663" t="s">
        <v>249</v>
      </c>
      <c r="B39" s="1663"/>
      <c r="C39" s="1663"/>
      <c r="D39" s="1663"/>
      <c r="E39" s="1663"/>
      <c r="F39" s="1663"/>
      <c r="G39" s="189"/>
      <c r="H39" s="189"/>
      <c r="I39" s="189"/>
    </row>
    <row r="40" spans="1:9" ht="12.75" customHeight="1" x14ac:dyDescent="0.2">
      <c r="A40" s="1664" t="s">
        <v>251</v>
      </c>
      <c r="B40" s="1664"/>
      <c r="C40" s="1664"/>
      <c r="D40" s="1664"/>
      <c r="E40" s="1664"/>
      <c r="F40" s="1664"/>
      <c r="G40" s="189"/>
      <c r="H40" s="189"/>
      <c r="I40" s="189"/>
    </row>
    <row r="41" spans="1:9" ht="10.5" customHeight="1" x14ac:dyDescent="0.2">
      <c r="A41" s="189"/>
      <c r="B41" s="189"/>
      <c r="C41" s="189"/>
      <c r="D41" s="189"/>
      <c r="E41" s="189"/>
      <c r="F41" s="189"/>
      <c r="G41" s="189"/>
      <c r="H41" s="189"/>
      <c r="I41" s="189"/>
    </row>
    <row r="42" spans="1:9" x14ac:dyDescent="0.2">
      <c r="A42" s="188" t="s">
        <v>258</v>
      </c>
      <c r="B42" s="189"/>
      <c r="C42" s="189"/>
      <c r="D42" s="189"/>
      <c r="E42" s="189"/>
      <c r="F42" s="189"/>
      <c r="G42" s="189"/>
      <c r="H42" s="189"/>
      <c r="I42" s="189"/>
    </row>
    <row r="43" spans="1:9" x14ac:dyDescent="0.2">
      <c r="A43" s="1538"/>
      <c r="B43" s="1538"/>
      <c r="C43" s="1538"/>
      <c r="D43" s="1538"/>
      <c r="E43" s="1538"/>
      <c r="F43" s="1538"/>
      <c r="G43" s="1538"/>
      <c r="H43" s="1538"/>
      <c r="I43" s="1538"/>
    </row>
    <row r="44" spans="1:9" x14ac:dyDescent="0.2">
      <c r="A44" s="1644"/>
      <c r="B44" s="1644"/>
      <c r="C44" s="1644"/>
      <c r="D44" s="1644"/>
      <c r="E44" s="1644"/>
      <c r="F44" s="1644"/>
      <c r="G44" s="1644"/>
      <c r="H44" s="1644"/>
      <c r="I44" s="1644"/>
    </row>
    <row r="45" spans="1:9" x14ac:dyDescent="0.2">
      <c r="A45" s="1538"/>
      <c r="B45" s="1538"/>
      <c r="C45" s="1538"/>
      <c r="D45" s="1538"/>
      <c r="E45" s="1538"/>
      <c r="F45" s="1538"/>
      <c r="G45" s="1538"/>
      <c r="H45" s="1538"/>
      <c r="I45" s="1538"/>
    </row>
    <row r="46" spans="1:9" x14ac:dyDescent="0.2">
      <c r="A46" s="1538"/>
      <c r="B46" s="1538"/>
      <c r="C46" s="1538"/>
      <c r="D46" s="1538"/>
      <c r="E46" s="1538"/>
      <c r="F46" s="1538"/>
      <c r="G46" s="1538"/>
      <c r="H46" s="1538"/>
      <c r="I46" s="1538"/>
    </row>
    <row r="47" spans="1:9" x14ac:dyDescent="0.2">
      <c r="A47" s="1538"/>
      <c r="B47" s="1538"/>
      <c r="C47" s="1538"/>
      <c r="D47" s="1538"/>
      <c r="E47" s="1538"/>
      <c r="F47" s="1538"/>
      <c r="G47" s="1538"/>
      <c r="H47" s="1538"/>
      <c r="I47" s="1538"/>
    </row>
    <row r="48" spans="1:9" x14ac:dyDescent="0.2">
      <c r="A48" s="1538"/>
      <c r="B48" s="1538"/>
      <c r="C48" s="1538"/>
      <c r="D48" s="1538"/>
      <c r="E48" s="1538"/>
      <c r="F48" s="1538"/>
      <c r="G48" s="1538"/>
      <c r="H48" s="1538"/>
      <c r="I48" s="1538"/>
    </row>
    <row r="49" spans="1:9" x14ac:dyDescent="0.2">
      <c r="A49" s="1538"/>
      <c r="B49" s="1538"/>
      <c r="C49" s="1538"/>
      <c r="D49" s="1538"/>
      <c r="E49" s="1538"/>
      <c r="F49" s="1538"/>
      <c r="G49" s="1538"/>
      <c r="H49" s="1538"/>
      <c r="I49" s="1538"/>
    </row>
    <row r="50" spans="1:9" x14ac:dyDescent="0.2">
      <c r="A50" s="1538"/>
      <c r="B50" s="1538"/>
      <c r="C50" s="1538"/>
      <c r="D50" s="1538"/>
      <c r="E50" s="1538"/>
      <c r="F50" s="1538"/>
      <c r="G50" s="1538"/>
      <c r="H50" s="1538"/>
      <c r="I50" s="1538"/>
    </row>
    <row r="51" spans="1:9" x14ac:dyDescent="0.2">
      <c r="A51" s="189"/>
      <c r="B51" s="189"/>
      <c r="C51" s="189"/>
      <c r="D51" s="189"/>
      <c r="E51" s="189"/>
      <c r="F51" s="189"/>
      <c r="G51" s="189"/>
      <c r="H51" s="189"/>
      <c r="I51" s="189"/>
    </row>
    <row r="52" spans="1:9" x14ac:dyDescent="0.2">
      <c r="A52" s="656"/>
      <c r="B52" s="656"/>
      <c r="C52" s="656"/>
      <c r="D52" s="656"/>
      <c r="E52" s="656"/>
      <c r="F52" s="656"/>
      <c r="G52" s="656"/>
      <c r="H52" s="656"/>
      <c r="I52" s="656"/>
    </row>
    <row r="53" spans="1:9" ht="15" x14ac:dyDescent="0.25">
      <c r="A53" s="466" t="s">
        <v>1350</v>
      </c>
    </row>
    <row r="54" spans="1:9" ht="9.75" customHeight="1" x14ac:dyDescent="0.2"/>
    <row r="55" spans="1:9" ht="51.75" customHeight="1" x14ac:dyDescent="0.2">
      <c r="A55" s="1667" t="s">
        <v>1351</v>
      </c>
      <c r="B55" s="1668"/>
      <c r="C55" s="1668"/>
      <c r="D55" s="1668"/>
      <c r="E55" s="1668"/>
      <c r="F55" s="1668"/>
      <c r="G55" s="1668"/>
      <c r="H55" s="1668"/>
      <c r="I55" s="1668"/>
    </row>
    <row r="56" spans="1:9" ht="7.5" customHeight="1" x14ac:dyDescent="0.2">
      <c r="A56" s="772"/>
      <c r="B56" s="772"/>
      <c r="C56" s="772"/>
      <c r="D56" s="772"/>
      <c r="E56" s="772"/>
      <c r="F56" s="772"/>
      <c r="G56" s="772"/>
      <c r="H56" s="772"/>
      <c r="I56" s="772"/>
    </row>
    <row r="57" spans="1:9" ht="15" x14ac:dyDescent="0.25">
      <c r="G57" s="1665" t="s">
        <v>1392</v>
      </c>
      <c r="H57" s="1665"/>
      <c r="I57" s="1665"/>
    </row>
    <row r="59" spans="1:9" x14ac:dyDescent="0.2">
      <c r="G59" s="1669"/>
      <c r="H59" s="1669"/>
      <c r="I59" s="771" t="s">
        <v>1393</v>
      </c>
    </row>
    <row r="60" spans="1:9" x14ac:dyDescent="0.2">
      <c r="H60" s="750" t="s">
        <v>1394</v>
      </c>
      <c r="I60" s="753"/>
    </row>
    <row r="61" spans="1:9" x14ac:dyDescent="0.2">
      <c r="H61" s="750" t="s">
        <v>1400</v>
      </c>
      <c r="I61" s="753"/>
    </row>
    <row r="62" spans="1:9" x14ac:dyDescent="0.2">
      <c r="H62" s="750" t="s">
        <v>1395</v>
      </c>
      <c r="I62" s="748" t="e">
        <f>+I61/I60</f>
        <v>#DIV/0!</v>
      </c>
    </row>
    <row r="63" spans="1:9" x14ac:dyDescent="0.2">
      <c r="G63" s="1669"/>
      <c r="H63" s="1669"/>
      <c r="I63" s="746"/>
    </row>
    <row r="64" spans="1:9" x14ac:dyDescent="0.2">
      <c r="H64" s="750" t="s">
        <v>1396</v>
      </c>
      <c r="I64" s="753"/>
    </row>
    <row r="65" spans="7:9" x14ac:dyDescent="0.2">
      <c r="H65" s="750" t="s">
        <v>1399</v>
      </c>
      <c r="I65" s="753"/>
    </row>
    <row r="66" spans="7:9" x14ac:dyDescent="0.2">
      <c r="H66" s="750" t="s">
        <v>1397</v>
      </c>
      <c r="I66" s="748" t="e">
        <f>+I65/I64</f>
        <v>#DIV/0!</v>
      </c>
    </row>
    <row r="67" spans="7:9" x14ac:dyDescent="0.2">
      <c r="G67" s="1669"/>
      <c r="H67" s="1669"/>
      <c r="I67" s="746"/>
    </row>
    <row r="68" spans="7:9" x14ac:dyDescent="0.2">
      <c r="H68" s="750" t="s">
        <v>1409</v>
      </c>
      <c r="I68" s="747">
        <f>+E19</f>
        <v>0</v>
      </c>
    </row>
    <row r="70" spans="7:9" ht="15" x14ac:dyDescent="0.25">
      <c r="G70" s="1665" t="s">
        <v>1401</v>
      </c>
      <c r="H70" s="1665"/>
      <c r="I70" s="1670"/>
    </row>
    <row r="71" spans="7:9" x14ac:dyDescent="0.2">
      <c r="H71" s="750" t="s">
        <v>1398</v>
      </c>
      <c r="I71" s="749" t="e">
        <f>+I68*I62</f>
        <v>#DIV/0!</v>
      </c>
    </row>
    <row r="72" spans="7:9" x14ac:dyDescent="0.2">
      <c r="H72" s="750" t="s">
        <v>1408</v>
      </c>
      <c r="I72" s="749" t="e">
        <f>+I68*I66</f>
        <v>#DIV/0!</v>
      </c>
    </row>
    <row r="73" spans="7:9" x14ac:dyDescent="0.2">
      <c r="H73" s="750" t="s">
        <v>1407</v>
      </c>
      <c r="I73" s="749">
        <f>+I68*7.65%</f>
        <v>0</v>
      </c>
    </row>
    <row r="74" spans="7:9" ht="15" x14ac:dyDescent="0.25">
      <c r="G74" s="1665" t="s">
        <v>1402</v>
      </c>
      <c r="H74" s="1665"/>
      <c r="I74" s="1666"/>
    </row>
    <row r="75" spans="7:9" ht="13.5" thickBot="1" x14ac:dyDescent="0.25">
      <c r="G75" s="751"/>
      <c r="H75" s="751"/>
      <c r="I75" s="751"/>
    </row>
    <row r="76" spans="7:9" ht="13.5" thickTop="1" x14ac:dyDescent="0.2"/>
    <row r="77" spans="7:9" x14ac:dyDescent="0.2">
      <c r="G77" s="1669"/>
      <c r="H77" s="1669"/>
      <c r="I77" s="771" t="s">
        <v>1405</v>
      </c>
    </row>
    <row r="78" spans="7:9" x14ac:dyDescent="0.2">
      <c r="H78" s="750" t="s">
        <v>1394</v>
      </c>
      <c r="I78" s="753"/>
    </row>
    <row r="79" spans="7:9" x14ac:dyDescent="0.2">
      <c r="H79" s="750" t="s">
        <v>1400</v>
      </c>
      <c r="I79" s="753"/>
    </row>
    <row r="80" spans="7:9" x14ac:dyDescent="0.2">
      <c r="H80" s="750" t="s">
        <v>1395</v>
      </c>
      <c r="I80" s="748" t="e">
        <f>+I79/I78</f>
        <v>#DIV/0!</v>
      </c>
    </row>
    <row r="81" spans="7:9" x14ac:dyDescent="0.2">
      <c r="G81" s="1669"/>
      <c r="H81" s="1669"/>
      <c r="I81" s="746"/>
    </row>
    <row r="82" spans="7:9" x14ac:dyDescent="0.2">
      <c r="H82" s="750" t="s">
        <v>1396</v>
      </c>
      <c r="I82" s="753"/>
    </row>
    <row r="83" spans="7:9" x14ac:dyDescent="0.2">
      <c r="H83" s="750" t="s">
        <v>1399</v>
      </c>
      <c r="I83" s="753"/>
    </row>
    <row r="84" spans="7:9" x14ac:dyDescent="0.2">
      <c r="H84" s="750" t="s">
        <v>1397</v>
      </c>
      <c r="I84" s="748" t="e">
        <f>+I83/I82</f>
        <v>#DIV/0!</v>
      </c>
    </row>
    <row r="85" spans="7:9" x14ac:dyDescent="0.2">
      <c r="G85" s="1669"/>
      <c r="H85" s="1669"/>
      <c r="I85" s="746"/>
    </row>
    <row r="86" spans="7:9" x14ac:dyDescent="0.2">
      <c r="H86" s="750" t="s">
        <v>1409</v>
      </c>
      <c r="I86" s="747">
        <f>+F19</f>
        <v>0</v>
      </c>
    </row>
    <row r="88" spans="7:9" ht="15" x14ac:dyDescent="0.25">
      <c r="G88" s="1665" t="s">
        <v>1401</v>
      </c>
      <c r="H88" s="1665"/>
      <c r="I88" s="1670"/>
    </row>
    <row r="89" spans="7:9" x14ac:dyDescent="0.2">
      <c r="H89" s="750" t="s">
        <v>1398</v>
      </c>
      <c r="I89" s="749" t="e">
        <f>+I86*I80</f>
        <v>#DIV/0!</v>
      </c>
    </row>
    <row r="90" spans="7:9" x14ac:dyDescent="0.2">
      <c r="H90" s="750" t="s">
        <v>1408</v>
      </c>
      <c r="I90" s="749" t="e">
        <f>+I86*I84</f>
        <v>#DIV/0!</v>
      </c>
    </row>
    <row r="91" spans="7:9" x14ac:dyDescent="0.2">
      <c r="H91" s="750" t="s">
        <v>1407</v>
      </c>
      <c r="I91" s="749">
        <f>+I86*7.65%</f>
        <v>0</v>
      </c>
    </row>
    <row r="92" spans="7:9" ht="15" x14ac:dyDescent="0.25">
      <c r="G92" s="1665" t="s">
        <v>1402</v>
      </c>
      <c r="H92" s="1665"/>
      <c r="I92" s="1666"/>
    </row>
    <row r="93" spans="7:9" ht="13.5" thickBot="1" x14ac:dyDescent="0.25">
      <c r="G93" s="751"/>
      <c r="H93" s="751"/>
      <c r="I93" s="751"/>
    </row>
    <row r="94" spans="7:9" ht="13.5" thickTop="1" x14ac:dyDescent="0.2"/>
    <row r="95" spans="7:9" x14ac:dyDescent="0.2">
      <c r="G95" s="1669"/>
      <c r="H95" s="1669"/>
      <c r="I95" s="771" t="s">
        <v>1404</v>
      </c>
    </row>
    <row r="96" spans="7:9" x14ac:dyDescent="0.2">
      <c r="H96" s="750" t="s">
        <v>1394</v>
      </c>
      <c r="I96" s="753"/>
    </row>
    <row r="97" spans="7:9" x14ac:dyDescent="0.2">
      <c r="H97" s="750" t="s">
        <v>1400</v>
      </c>
      <c r="I97" s="753"/>
    </row>
    <row r="98" spans="7:9" x14ac:dyDescent="0.2">
      <c r="H98" s="750" t="s">
        <v>1395</v>
      </c>
      <c r="I98" s="748" t="e">
        <f>+I97/I96</f>
        <v>#DIV/0!</v>
      </c>
    </row>
    <row r="99" spans="7:9" x14ac:dyDescent="0.2">
      <c r="G99" s="1669"/>
      <c r="H99" s="1669"/>
      <c r="I99" s="746"/>
    </row>
    <row r="100" spans="7:9" x14ac:dyDescent="0.2">
      <c r="H100" s="750" t="s">
        <v>1396</v>
      </c>
      <c r="I100" s="753"/>
    </row>
    <row r="101" spans="7:9" x14ac:dyDescent="0.2">
      <c r="H101" s="750" t="s">
        <v>1399</v>
      </c>
      <c r="I101" s="753"/>
    </row>
    <row r="102" spans="7:9" x14ac:dyDescent="0.2">
      <c r="H102" s="750" t="s">
        <v>1397</v>
      </c>
      <c r="I102" s="748" t="e">
        <f>+I101/I100</f>
        <v>#DIV/0!</v>
      </c>
    </row>
    <row r="103" spans="7:9" x14ac:dyDescent="0.2">
      <c r="G103" s="1669"/>
      <c r="H103" s="1669"/>
      <c r="I103" s="746"/>
    </row>
    <row r="104" spans="7:9" x14ac:dyDescent="0.2">
      <c r="H104" s="750" t="s">
        <v>1409</v>
      </c>
      <c r="I104" s="752">
        <f>+G19</f>
        <v>0</v>
      </c>
    </row>
    <row r="106" spans="7:9" ht="15" x14ac:dyDescent="0.25">
      <c r="G106" s="1665" t="s">
        <v>1401</v>
      </c>
      <c r="H106" s="1665"/>
      <c r="I106" s="1670"/>
    </row>
    <row r="107" spans="7:9" x14ac:dyDescent="0.2">
      <c r="H107" s="750" t="s">
        <v>1398</v>
      </c>
      <c r="I107" s="749" t="e">
        <f>+I104*I98</f>
        <v>#DIV/0!</v>
      </c>
    </row>
    <row r="108" spans="7:9" x14ac:dyDescent="0.2">
      <c r="H108" s="750" t="s">
        <v>1408</v>
      </c>
      <c r="I108" s="749" t="e">
        <f>+I104*I102</f>
        <v>#DIV/0!</v>
      </c>
    </row>
    <row r="109" spans="7:9" x14ac:dyDescent="0.2">
      <c r="H109" s="750" t="s">
        <v>1407</v>
      </c>
      <c r="I109" s="749">
        <f>+I104*7.65%</f>
        <v>0</v>
      </c>
    </row>
    <row r="110" spans="7:9" ht="15" x14ac:dyDescent="0.25">
      <c r="G110" s="1665" t="s">
        <v>1402</v>
      </c>
      <c r="H110" s="1665"/>
      <c r="I110" s="1666"/>
    </row>
    <row r="111" spans="7:9" ht="13.5" thickBot="1" x14ac:dyDescent="0.25">
      <c r="G111" s="751"/>
      <c r="H111" s="751"/>
      <c r="I111" s="751"/>
    </row>
    <row r="112" spans="7:9" ht="13.5" thickTop="1" x14ac:dyDescent="0.2"/>
    <row r="113" spans="7:9" x14ac:dyDescent="0.2">
      <c r="G113" s="1669"/>
      <c r="H113" s="1669"/>
      <c r="I113" s="771" t="s">
        <v>1403</v>
      </c>
    </row>
    <row r="114" spans="7:9" x14ac:dyDescent="0.2">
      <c r="H114" s="750" t="s">
        <v>1394</v>
      </c>
      <c r="I114" s="753"/>
    </row>
    <row r="115" spans="7:9" x14ac:dyDescent="0.2">
      <c r="H115" s="750" t="s">
        <v>1400</v>
      </c>
      <c r="I115" s="753"/>
    </row>
    <row r="116" spans="7:9" x14ac:dyDescent="0.2">
      <c r="H116" s="750" t="s">
        <v>1395</v>
      </c>
      <c r="I116" s="748" t="e">
        <f>+I115/I114</f>
        <v>#DIV/0!</v>
      </c>
    </row>
    <row r="117" spans="7:9" x14ac:dyDescent="0.2">
      <c r="G117" s="1669"/>
      <c r="H117" s="1669"/>
      <c r="I117" s="746"/>
    </row>
    <row r="118" spans="7:9" x14ac:dyDescent="0.2">
      <c r="H118" s="750" t="s">
        <v>1396</v>
      </c>
      <c r="I118" s="753"/>
    </row>
    <row r="119" spans="7:9" x14ac:dyDescent="0.2">
      <c r="H119" s="750" t="s">
        <v>1399</v>
      </c>
      <c r="I119" s="753"/>
    </row>
    <row r="120" spans="7:9" x14ac:dyDescent="0.2">
      <c r="H120" s="750" t="s">
        <v>1397</v>
      </c>
      <c r="I120" s="748" t="e">
        <f>+I119/I118</f>
        <v>#DIV/0!</v>
      </c>
    </row>
    <row r="121" spans="7:9" x14ac:dyDescent="0.2">
      <c r="G121" s="1669"/>
      <c r="H121" s="1669"/>
      <c r="I121" s="746"/>
    </row>
    <row r="122" spans="7:9" x14ac:dyDescent="0.2">
      <c r="H122" s="750" t="s">
        <v>1409</v>
      </c>
      <c r="I122" s="747">
        <f>+H19</f>
        <v>0</v>
      </c>
    </row>
    <row r="124" spans="7:9" ht="15" x14ac:dyDescent="0.25">
      <c r="G124" s="1665" t="s">
        <v>1401</v>
      </c>
      <c r="H124" s="1665"/>
      <c r="I124" s="1670"/>
    </row>
    <row r="125" spans="7:9" x14ac:dyDescent="0.2">
      <c r="H125" s="750" t="s">
        <v>1398</v>
      </c>
      <c r="I125" s="749" t="e">
        <f>+I122*I116</f>
        <v>#DIV/0!</v>
      </c>
    </row>
    <row r="126" spans="7:9" x14ac:dyDescent="0.2">
      <c r="H126" s="750" t="s">
        <v>1408</v>
      </c>
      <c r="I126" s="749" t="e">
        <f>+I122*I120</f>
        <v>#DIV/0!</v>
      </c>
    </row>
    <row r="127" spans="7:9" x14ac:dyDescent="0.2">
      <c r="H127" s="750" t="s">
        <v>1407</v>
      </c>
      <c r="I127" s="749">
        <f>+I122*7.65%</f>
        <v>0</v>
      </c>
    </row>
    <row r="128" spans="7:9" ht="15" x14ac:dyDescent="0.25">
      <c r="G128" s="1665" t="s">
        <v>1402</v>
      </c>
      <c r="H128" s="1665"/>
      <c r="I128" s="1666"/>
    </row>
  </sheetData>
  <sheetProtection password="D65B" sheet="1" objects="1" scenarios="1"/>
  <mergeCells count="45">
    <mergeCell ref="G121:H121"/>
    <mergeCell ref="G124:I124"/>
    <mergeCell ref="G128:I128"/>
    <mergeCell ref="C4:I4"/>
    <mergeCell ref="G99:H99"/>
    <mergeCell ref="G103:H103"/>
    <mergeCell ref="G106:I106"/>
    <mergeCell ref="G110:I110"/>
    <mergeCell ref="G113:H113"/>
    <mergeCell ref="G117:H117"/>
    <mergeCell ref="G77:H77"/>
    <mergeCell ref="G81:H81"/>
    <mergeCell ref="G85:H85"/>
    <mergeCell ref="G88:I88"/>
    <mergeCell ref="G92:I92"/>
    <mergeCell ref="G95:H95"/>
    <mergeCell ref="G74:I74"/>
    <mergeCell ref="A46:I46"/>
    <mergeCell ref="A47:I47"/>
    <mergeCell ref="A48:I48"/>
    <mergeCell ref="A49:I49"/>
    <mergeCell ref="A50:I50"/>
    <mergeCell ref="A55:I55"/>
    <mergeCell ref="G57:I57"/>
    <mergeCell ref="G59:H59"/>
    <mergeCell ref="G63:H63"/>
    <mergeCell ref="G67:H67"/>
    <mergeCell ref="G70:I70"/>
    <mergeCell ref="A45:I45"/>
    <mergeCell ref="A14:I14"/>
    <mergeCell ref="A15:I15"/>
    <mergeCell ref="A18:D18"/>
    <mergeCell ref="A19:D19"/>
    <mergeCell ref="C23:D23"/>
    <mergeCell ref="C26:D26"/>
    <mergeCell ref="A35:I35"/>
    <mergeCell ref="A39:F39"/>
    <mergeCell ref="A40:F40"/>
    <mergeCell ref="A43:I43"/>
    <mergeCell ref="A44:I44"/>
    <mergeCell ref="A1:I1"/>
    <mergeCell ref="D6:E6"/>
    <mergeCell ref="D8:E8"/>
    <mergeCell ref="D10:E10"/>
    <mergeCell ref="D12:E12"/>
  </mergeCells>
  <pageMargins left="0.7" right="0.7" top="0.75" bottom="0.75" header="0.3" footer="0.3"/>
  <pageSetup scale="8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9" tint="0.39997558519241921"/>
    <pageSetUpPr fitToPage="1"/>
  </sheetPr>
  <dimension ref="A1:I40"/>
  <sheetViews>
    <sheetView zoomScaleNormal="100" workbookViewId="0">
      <selection activeCell="D6" sqref="D6:E6"/>
    </sheetView>
  </sheetViews>
  <sheetFormatPr defaultColWidth="9.140625" defaultRowHeight="12.75" x14ac:dyDescent="0.2"/>
  <cols>
    <col min="1" max="1" width="15.7109375" style="180" customWidth="1"/>
    <col min="2" max="2" width="17" style="180" customWidth="1"/>
    <col min="3" max="3" width="10" style="180" customWidth="1"/>
    <col min="4" max="4" width="15.85546875" style="180" customWidth="1"/>
    <col min="5" max="5" width="13.140625" style="180" customWidth="1"/>
    <col min="6" max="6" width="13.28515625" style="180" customWidth="1"/>
    <col min="7" max="7" width="14.28515625" style="180" customWidth="1"/>
    <col min="8" max="8" width="13.85546875" style="180" customWidth="1"/>
    <col min="9" max="9" width="14.42578125" style="180" customWidth="1"/>
    <col min="10" max="16384" width="9.140625" style="180"/>
  </cols>
  <sheetData>
    <row r="1" spans="1:9" ht="23.25" x14ac:dyDescent="0.35">
      <c r="A1" s="1653" t="s">
        <v>1216</v>
      </c>
      <c r="B1" s="1653"/>
      <c r="C1" s="1653"/>
      <c r="D1" s="1653"/>
      <c r="E1" s="1653"/>
      <c r="F1" s="1653"/>
      <c r="G1" s="1653"/>
      <c r="H1" s="1653"/>
      <c r="I1" s="1653"/>
    </row>
    <row r="2" spans="1:9" x14ac:dyDescent="0.2">
      <c r="A2" s="189"/>
      <c r="B2" s="189"/>
      <c r="C2" s="189"/>
      <c r="D2" s="189"/>
      <c r="E2" s="189"/>
      <c r="F2" s="189"/>
      <c r="G2" s="189"/>
      <c r="H2" s="189"/>
      <c r="I2" s="189"/>
    </row>
    <row r="3" spans="1:9" x14ac:dyDescent="0.2">
      <c r="A3" s="189"/>
      <c r="B3" s="189"/>
      <c r="C3" s="189"/>
      <c r="D3" s="189"/>
      <c r="E3" s="189"/>
      <c r="F3" s="189"/>
      <c r="G3" s="189"/>
      <c r="H3" s="189"/>
      <c r="I3" s="189"/>
    </row>
    <row r="4" spans="1:9" ht="50.25" customHeight="1" x14ac:dyDescent="0.35">
      <c r="A4" s="189"/>
      <c r="B4" s="183"/>
      <c r="C4" s="1672" t="s">
        <v>1459</v>
      </c>
      <c r="D4" s="1672"/>
      <c r="E4" s="1672"/>
      <c r="F4" s="1672"/>
      <c r="G4" s="1672"/>
      <c r="H4" s="1672"/>
      <c r="I4" s="1672"/>
    </row>
    <row r="5" spans="1:9" x14ac:dyDescent="0.2">
      <c r="A5" s="189"/>
      <c r="B5" s="189"/>
      <c r="C5" s="189"/>
      <c r="D5" s="189"/>
      <c r="E5" s="189"/>
      <c r="F5" s="189"/>
      <c r="G5" s="189"/>
      <c r="H5" s="189"/>
      <c r="I5" s="190" t="s">
        <v>1450</v>
      </c>
    </row>
    <row r="6" spans="1:9" x14ac:dyDescent="0.2">
      <c r="A6" s="189"/>
      <c r="B6" s="178"/>
      <c r="C6" s="178" t="s">
        <v>14</v>
      </c>
      <c r="D6" s="1654"/>
      <c r="E6" s="1654"/>
      <c r="F6" s="189"/>
      <c r="G6" s="189"/>
      <c r="H6" s="190"/>
      <c r="I6" s="189"/>
    </row>
    <row r="7" spans="1:9" ht="6.75" customHeight="1" x14ac:dyDescent="0.2">
      <c r="A7" s="189"/>
      <c r="B7" s="178"/>
      <c r="C7" s="178"/>
      <c r="D7" s="178"/>
      <c r="E7" s="189"/>
      <c r="F7" s="189"/>
      <c r="G7" s="189"/>
      <c r="H7" s="190"/>
      <c r="I7" s="189"/>
    </row>
    <row r="8" spans="1:9" x14ac:dyDescent="0.2">
      <c r="A8" s="189"/>
      <c r="B8" s="178"/>
      <c r="C8" s="178" t="s">
        <v>4</v>
      </c>
      <c r="D8" s="1654"/>
      <c r="E8" s="1654"/>
      <c r="F8" s="189"/>
      <c r="G8" s="189"/>
      <c r="H8" s="190"/>
      <c r="I8" s="189"/>
    </row>
    <row r="9" spans="1:9" ht="6.75" customHeight="1" x14ac:dyDescent="0.2">
      <c r="A9" s="189"/>
      <c r="B9" s="178"/>
      <c r="C9" s="178"/>
      <c r="D9" s="179"/>
      <c r="E9" s="189"/>
      <c r="F9" s="189"/>
      <c r="G9" s="189"/>
      <c r="H9" s="190"/>
      <c r="I9" s="189"/>
    </row>
    <row r="10" spans="1:9" x14ac:dyDescent="0.2">
      <c r="A10" s="189"/>
      <c r="B10" s="178"/>
      <c r="C10" s="178" t="s">
        <v>248</v>
      </c>
      <c r="D10" s="1655">
        <v>0</v>
      </c>
      <c r="E10" s="1655"/>
      <c r="F10" s="189"/>
      <c r="G10" s="189"/>
      <c r="H10" s="196"/>
      <c r="I10" s="189"/>
    </row>
    <row r="11" spans="1:9" ht="6.75" customHeight="1" x14ac:dyDescent="0.2">
      <c r="A11" s="189"/>
      <c r="B11" s="178"/>
      <c r="C11" s="178"/>
      <c r="D11" s="179"/>
      <c r="E11" s="189"/>
      <c r="F11" s="189"/>
      <c r="G11" s="189"/>
      <c r="H11" s="190"/>
      <c r="I11" s="189"/>
    </row>
    <row r="12" spans="1:9" x14ac:dyDescent="0.2">
      <c r="A12" s="189"/>
      <c r="B12" s="178"/>
      <c r="C12" s="178" t="s">
        <v>247</v>
      </c>
      <c r="D12" s="1654"/>
      <c r="E12" s="1654"/>
      <c r="F12" s="189"/>
      <c r="G12" s="189" t="s">
        <v>259</v>
      </c>
      <c r="H12" s="195">
        <f ca="1">NOW()</f>
        <v>45428.024603819445</v>
      </c>
      <c r="I12" s="189"/>
    </row>
    <row r="13" spans="1:9" ht="8.25" customHeight="1" x14ac:dyDescent="0.2">
      <c r="A13" s="189"/>
      <c r="B13" s="189"/>
      <c r="C13" s="189"/>
      <c r="D13" s="189"/>
      <c r="E13" s="189"/>
      <c r="F13" s="189"/>
      <c r="G13" s="189"/>
      <c r="H13" s="190"/>
      <c r="I13" s="189"/>
    </row>
    <row r="14" spans="1:9" ht="15.75" customHeight="1" x14ac:dyDescent="0.25">
      <c r="A14" s="1527" t="s">
        <v>1449</v>
      </c>
      <c r="B14" s="1527"/>
      <c r="C14" s="1527"/>
      <c r="D14" s="1527"/>
      <c r="E14" s="1527"/>
      <c r="F14" s="1527"/>
      <c r="G14" s="1527"/>
      <c r="H14" s="1527"/>
      <c r="I14" s="1527"/>
    </row>
    <row r="15" spans="1:9" x14ac:dyDescent="0.2">
      <c r="A15" s="1656" t="s">
        <v>250</v>
      </c>
      <c r="B15" s="1656"/>
      <c r="C15" s="1656"/>
      <c r="D15" s="1656"/>
      <c r="E15" s="1656"/>
      <c r="F15" s="1656"/>
      <c r="G15" s="1656"/>
      <c r="H15" s="1656"/>
      <c r="I15" s="1656"/>
    </row>
    <row r="16" spans="1:9" ht="4.5" customHeight="1" x14ac:dyDescent="0.2">
      <c r="A16" s="189"/>
      <c r="B16" s="177"/>
      <c r="C16" s="177"/>
      <c r="D16" s="177"/>
      <c r="E16" s="177"/>
      <c r="F16" s="177"/>
      <c r="G16" s="189"/>
      <c r="H16" s="189"/>
      <c r="I16" s="189"/>
    </row>
    <row r="17" spans="1:9" ht="4.5" customHeight="1" x14ac:dyDescent="0.2">
      <c r="A17" s="189"/>
      <c r="B17" s="177"/>
      <c r="C17" s="177"/>
      <c r="D17" s="177"/>
      <c r="E17" s="177"/>
      <c r="F17" s="177"/>
      <c r="G17" s="189"/>
      <c r="H17" s="189"/>
      <c r="I17" s="189"/>
    </row>
    <row r="18" spans="1:9" ht="12" customHeight="1" x14ac:dyDescent="0.2">
      <c r="A18" s="1657"/>
      <c r="B18" s="1657"/>
      <c r="C18" s="1657"/>
      <c r="D18" s="1657"/>
      <c r="E18" s="186" t="s">
        <v>252</v>
      </c>
      <c r="F18" s="186" t="s">
        <v>253</v>
      </c>
      <c r="G18" s="186" t="s">
        <v>257</v>
      </c>
      <c r="H18" s="186" t="s">
        <v>254</v>
      </c>
      <c r="I18" s="186" t="s">
        <v>225</v>
      </c>
    </row>
    <row r="19" spans="1:9" x14ac:dyDescent="0.2">
      <c r="A19" s="1658" t="s">
        <v>1457</v>
      </c>
      <c r="B19" s="1659"/>
      <c r="C19" s="1659"/>
      <c r="D19" s="1659"/>
      <c r="E19" s="599">
        <v>0</v>
      </c>
      <c r="F19" s="599">
        <v>0</v>
      </c>
      <c r="G19" s="599">
        <v>0</v>
      </c>
      <c r="H19" s="599">
        <v>0</v>
      </c>
      <c r="I19" s="661">
        <f>SUM(E19:H19)</f>
        <v>0</v>
      </c>
    </row>
    <row r="20" spans="1:9" x14ac:dyDescent="0.2">
      <c r="A20" s="773"/>
      <c r="B20" s="187"/>
      <c r="C20" s="187"/>
      <c r="D20" s="187" t="s">
        <v>1454</v>
      </c>
      <c r="E20" s="599">
        <v>0</v>
      </c>
      <c r="F20" s="599">
        <v>0</v>
      </c>
      <c r="G20" s="599">
        <v>0</v>
      </c>
      <c r="H20" s="599">
        <v>0</v>
      </c>
      <c r="I20" s="661">
        <f>SUM(E20:H20)</f>
        <v>0</v>
      </c>
    </row>
    <row r="21" spans="1:9" x14ac:dyDescent="0.2">
      <c r="A21" s="773"/>
      <c r="B21" s="187"/>
      <c r="C21" s="187"/>
      <c r="D21" s="187" t="s">
        <v>1455</v>
      </c>
      <c r="E21" s="599">
        <v>0</v>
      </c>
      <c r="F21" s="599">
        <v>0</v>
      </c>
      <c r="G21" s="599">
        <v>0</v>
      </c>
      <c r="H21" s="599">
        <v>0</v>
      </c>
      <c r="I21" s="661">
        <f>SUM(E21:H21)</f>
        <v>0</v>
      </c>
    </row>
    <row r="22" spans="1:9" x14ac:dyDescent="0.2">
      <c r="A22" s="773"/>
      <c r="B22" s="187"/>
      <c r="C22" s="187"/>
      <c r="D22" s="187" t="s">
        <v>1456</v>
      </c>
      <c r="E22" s="599">
        <v>0</v>
      </c>
      <c r="F22" s="599">
        <v>0</v>
      </c>
      <c r="G22" s="599">
        <v>0</v>
      </c>
      <c r="H22" s="599">
        <v>0</v>
      </c>
      <c r="I22" s="661">
        <f>SUM(E22:H22)</f>
        <v>0</v>
      </c>
    </row>
    <row r="23" spans="1:9" x14ac:dyDescent="0.2">
      <c r="A23" s="773"/>
      <c r="B23" s="187"/>
      <c r="C23" s="187"/>
      <c r="D23" s="187" t="s">
        <v>1453</v>
      </c>
      <c r="E23" s="661">
        <f>SUM(E19:E22)</f>
        <v>0</v>
      </c>
      <c r="F23" s="661">
        <f t="shared" ref="F23:H23" si="0">SUM(F19:F22)</f>
        <v>0</v>
      </c>
      <c r="G23" s="661">
        <f t="shared" si="0"/>
        <v>0</v>
      </c>
      <c r="H23" s="661">
        <f t="shared" si="0"/>
        <v>0</v>
      </c>
      <c r="I23" s="661">
        <f>SUM(I19:I22)</f>
        <v>0</v>
      </c>
    </row>
    <row r="24" spans="1:9" ht="15" x14ac:dyDescent="0.25">
      <c r="A24" s="194"/>
      <c r="B24" s="187"/>
      <c r="C24" s="187"/>
      <c r="D24" s="666" t="s">
        <v>1448</v>
      </c>
      <c r="E24" s="1673" t="s">
        <v>1458</v>
      </c>
      <c r="F24" s="1674"/>
      <c r="G24" s="1674"/>
      <c r="H24" s="1675"/>
      <c r="I24" s="599">
        <v>0</v>
      </c>
    </row>
    <row r="25" spans="1:9" ht="15" x14ac:dyDescent="0.25">
      <c r="A25" s="194"/>
      <c r="B25" s="187"/>
      <c r="C25" s="187"/>
      <c r="D25" s="666" t="s">
        <v>1362</v>
      </c>
      <c r="E25" s="1673"/>
      <c r="F25" s="1674"/>
      <c r="G25" s="1674"/>
      <c r="H25" s="1675"/>
      <c r="I25" s="661">
        <f>+I23-I24</f>
        <v>0</v>
      </c>
    </row>
    <row r="26" spans="1:9" ht="9" customHeight="1" thickBot="1" x14ac:dyDescent="0.25">
      <c r="A26" s="189"/>
      <c r="B26" s="189"/>
      <c r="C26" s="189"/>
      <c r="D26" s="181"/>
      <c r="E26" s="51"/>
      <c r="F26" s="189"/>
      <c r="G26" s="189"/>
      <c r="H26" s="189"/>
      <c r="I26" s="189"/>
    </row>
    <row r="27" spans="1:9" ht="13.5" thickBot="1" x14ac:dyDescent="0.25">
      <c r="A27" s="189"/>
      <c r="B27" s="51"/>
      <c r="C27" s="51"/>
      <c r="D27" s="55" t="s">
        <v>256</v>
      </c>
      <c r="E27" s="662">
        <f>+I25</f>
        <v>0</v>
      </c>
      <c r="F27" s="189"/>
      <c r="G27" s="189"/>
      <c r="H27" s="189"/>
      <c r="I27" s="189"/>
    </row>
    <row r="28" spans="1:9" ht="6.75" customHeight="1" x14ac:dyDescent="0.2">
      <c r="A28" s="189"/>
      <c r="B28" s="189"/>
      <c r="C28" s="189"/>
      <c r="D28" s="55"/>
      <c r="E28" s="219"/>
      <c r="F28" s="189"/>
      <c r="G28" s="189"/>
      <c r="H28" s="189"/>
      <c r="I28" s="189"/>
    </row>
    <row r="29" spans="1:9" x14ac:dyDescent="0.2">
      <c r="A29" s="1663" t="s">
        <v>249</v>
      </c>
      <c r="B29" s="1663"/>
      <c r="C29" s="1663"/>
      <c r="D29" s="1663"/>
      <c r="E29" s="1663"/>
      <c r="F29" s="1663"/>
      <c r="G29" s="189"/>
      <c r="H29" s="189"/>
      <c r="I29" s="189"/>
    </row>
    <row r="30" spans="1:9" ht="12.75" customHeight="1" x14ac:dyDescent="0.2">
      <c r="A30" s="1664" t="s">
        <v>251</v>
      </c>
      <c r="B30" s="1664"/>
      <c r="C30" s="1664"/>
      <c r="D30" s="1664"/>
      <c r="E30" s="1664"/>
      <c r="F30" s="1664"/>
      <c r="G30" s="189"/>
      <c r="H30" s="189"/>
      <c r="I30" s="189"/>
    </row>
    <row r="31" spans="1:9" ht="10.5" customHeight="1" x14ac:dyDescent="0.2">
      <c r="A31" s="189"/>
      <c r="B31" s="189"/>
      <c r="C31" s="189"/>
      <c r="D31" s="189"/>
      <c r="E31" s="189"/>
      <c r="F31" s="189"/>
      <c r="G31" s="189"/>
      <c r="H31" s="189"/>
      <c r="I31" s="189"/>
    </row>
    <row r="32" spans="1:9" x14ac:dyDescent="0.2">
      <c r="A32" s="188" t="s">
        <v>258</v>
      </c>
      <c r="B32" s="189"/>
      <c r="C32" s="189"/>
      <c r="D32" s="189"/>
      <c r="E32" s="189"/>
      <c r="F32" s="189"/>
      <c r="G32" s="189"/>
      <c r="H32" s="189"/>
      <c r="I32" s="189"/>
    </row>
    <row r="33" spans="1:9" x14ac:dyDescent="0.2">
      <c r="A33" s="1538"/>
      <c r="B33" s="1538"/>
      <c r="C33" s="1538"/>
      <c r="D33" s="1538"/>
      <c r="E33" s="1538"/>
      <c r="F33" s="1538"/>
      <c r="G33" s="1538"/>
      <c r="H33" s="1538"/>
      <c r="I33" s="1538"/>
    </row>
    <row r="34" spans="1:9" x14ac:dyDescent="0.2">
      <c r="A34" s="1644"/>
      <c r="B34" s="1644"/>
      <c r="C34" s="1644"/>
      <c r="D34" s="1644"/>
      <c r="E34" s="1644"/>
      <c r="F34" s="1644"/>
      <c r="G34" s="1644"/>
      <c r="H34" s="1644"/>
      <c r="I34" s="1644"/>
    </row>
    <row r="35" spans="1:9" x14ac:dyDescent="0.2">
      <c r="A35" s="1538"/>
      <c r="B35" s="1538"/>
      <c r="C35" s="1538"/>
      <c r="D35" s="1538"/>
      <c r="E35" s="1538"/>
      <c r="F35" s="1538"/>
      <c r="G35" s="1538"/>
      <c r="H35" s="1538"/>
      <c r="I35" s="1538"/>
    </row>
    <row r="36" spans="1:9" x14ac:dyDescent="0.2">
      <c r="A36" s="1538"/>
      <c r="B36" s="1538"/>
      <c r="C36" s="1538"/>
      <c r="D36" s="1538"/>
      <c r="E36" s="1538"/>
      <c r="F36" s="1538"/>
      <c r="G36" s="1538"/>
      <c r="H36" s="1538"/>
      <c r="I36" s="1538"/>
    </row>
    <row r="37" spans="1:9" x14ac:dyDescent="0.2">
      <c r="A37" s="1538"/>
      <c r="B37" s="1538"/>
      <c r="C37" s="1538"/>
      <c r="D37" s="1538"/>
      <c r="E37" s="1538"/>
      <c r="F37" s="1538"/>
      <c r="G37" s="1538"/>
      <c r="H37" s="1538"/>
      <c r="I37" s="1538"/>
    </row>
    <row r="38" spans="1:9" x14ac:dyDescent="0.2">
      <c r="A38" s="1538"/>
      <c r="B38" s="1538"/>
      <c r="C38" s="1538"/>
      <c r="D38" s="1538"/>
      <c r="E38" s="1538"/>
      <c r="F38" s="1538"/>
      <c r="G38" s="1538"/>
      <c r="H38" s="1538"/>
      <c r="I38" s="1538"/>
    </row>
    <row r="39" spans="1:9" x14ac:dyDescent="0.2">
      <c r="A39" s="1538"/>
      <c r="B39" s="1538"/>
      <c r="C39" s="1538"/>
      <c r="D39" s="1538"/>
      <c r="E39" s="1538"/>
      <c r="F39" s="1538"/>
      <c r="G39" s="1538"/>
      <c r="H39" s="1538"/>
      <c r="I39" s="1538"/>
    </row>
    <row r="40" spans="1:9" x14ac:dyDescent="0.2">
      <c r="A40" s="1538"/>
      <c r="B40" s="1538"/>
      <c r="C40" s="1538"/>
      <c r="D40" s="1538"/>
      <c r="E40" s="1538"/>
      <c r="F40" s="1538"/>
      <c r="G40" s="1538"/>
      <c r="H40" s="1538"/>
      <c r="I40" s="1538"/>
    </row>
  </sheetData>
  <sheetProtection password="D65B" sheet="1" objects="1" scenarios="1"/>
  <mergeCells count="22">
    <mergeCell ref="C4:I4"/>
    <mergeCell ref="E24:H24"/>
    <mergeCell ref="E25:H25"/>
    <mergeCell ref="A1:I1"/>
    <mergeCell ref="A33:I33"/>
    <mergeCell ref="A15:I15"/>
    <mergeCell ref="A14:I14"/>
    <mergeCell ref="A29:F29"/>
    <mergeCell ref="A30:F30"/>
    <mergeCell ref="A18:D18"/>
    <mergeCell ref="A19:D19"/>
    <mergeCell ref="D6:E6"/>
    <mergeCell ref="D8:E8"/>
    <mergeCell ref="D12:E12"/>
    <mergeCell ref="D10:E10"/>
    <mergeCell ref="A39:I39"/>
    <mergeCell ref="A40:I40"/>
    <mergeCell ref="A34:I34"/>
    <mergeCell ref="A35:I35"/>
    <mergeCell ref="A36:I36"/>
    <mergeCell ref="A37:I37"/>
    <mergeCell ref="A38:I38"/>
  </mergeCells>
  <pageMargins left="0.7" right="0.7" top="0.75" bottom="0.75" header="0.3" footer="0.3"/>
  <pageSetup scale="8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8" tint="-0.499984740745262"/>
  </sheetPr>
  <dimension ref="A1:T40"/>
  <sheetViews>
    <sheetView showGridLines="0" zoomScaleNormal="100" zoomScaleSheetLayoutView="100" workbookViewId="0">
      <selection activeCell="E4" sqref="E4"/>
    </sheetView>
  </sheetViews>
  <sheetFormatPr defaultColWidth="8.85546875" defaultRowHeight="12.75" x14ac:dyDescent="0.2"/>
  <cols>
    <col min="1" max="1" width="13.140625" style="471" customWidth="1"/>
    <col min="2" max="2" width="14.5703125" style="471" customWidth="1"/>
    <col min="3" max="3" width="7.5703125" style="471" customWidth="1"/>
    <col min="4" max="4" width="6.42578125" style="471" customWidth="1"/>
    <col min="5" max="5" width="14.42578125" style="477" customWidth="1"/>
    <col min="6" max="6" width="6.5703125" style="477" customWidth="1"/>
    <col min="7" max="7" width="12.85546875" style="471" customWidth="1"/>
    <col min="8" max="16384" width="8.85546875" style="471"/>
  </cols>
  <sheetData>
    <row r="1" spans="1:20" ht="18.75" x14ac:dyDescent="0.3">
      <c r="A1" s="1679" t="s">
        <v>1216</v>
      </c>
      <c r="B1" s="1679"/>
      <c r="C1" s="1679"/>
      <c r="D1" s="1679"/>
      <c r="E1" s="1679"/>
      <c r="F1" s="1679"/>
      <c r="G1" s="1679"/>
    </row>
    <row r="2" spans="1:20" ht="26.25" x14ac:dyDescent="0.2">
      <c r="A2" s="1676" t="s">
        <v>1096</v>
      </c>
      <c r="B2" s="1676"/>
      <c r="C2" s="1676"/>
      <c r="D2" s="1676"/>
      <c r="E2" s="1676"/>
      <c r="F2" s="1676"/>
      <c r="G2" s="1676"/>
      <c r="H2" s="469" t="s">
        <v>1097</v>
      </c>
      <c r="I2" s="470"/>
      <c r="T2" s="935">
        <v>12</v>
      </c>
    </row>
    <row r="3" spans="1:20" ht="13.5" thickBot="1" x14ac:dyDescent="0.25">
      <c r="A3" s="486"/>
      <c r="B3" s="487"/>
      <c r="C3" s="487"/>
      <c r="D3" s="487"/>
      <c r="E3" s="471"/>
      <c r="F3" s="487"/>
      <c r="T3" s="935">
        <v>24</v>
      </c>
    </row>
    <row r="4" spans="1:20" x14ac:dyDescent="0.2">
      <c r="A4" s="488" t="s">
        <v>1098</v>
      </c>
      <c r="B4" s="487"/>
      <c r="C4" s="487"/>
      <c r="D4" s="507"/>
      <c r="E4" s="516">
        <v>2018</v>
      </c>
      <c r="F4" s="507"/>
      <c r="G4" s="508">
        <f>E4+1</f>
        <v>2019</v>
      </c>
    </row>
    <row r="5" spans="1:20" x14ac:dyDescent="0.2">
      <c r="A5" s="486" t="s">
        <v>1099</v>
      </c>
      <c r="B5" s="487"/>
      <c r="C5" s="487"/>
      <c r="D5" s="509"/>
      <c r="E5" s="510"/>
      <c r="F5" s="509"/>
      <c r="G5" s="510"/>
    </row>
    <row r="6" spans="1:20" x14ac:dyDescent="0.2">
      <c r="A6" s="486" t="s">
        <v>1118</v>
      </c>
      <c r="B6" s="487"/>
      <c r="C6" s="487"/>
      <c r="D6" s="511">
        <v>0.25</v>
      </c>
      <c r="E6" s="512">
        <f>+E5*D6</f>
        <v>0</v>
      </c>
      <c r="F6" s="511">
        <v>0.26</v>
      </c>
      <c r="G6" s="512">
        <f>+G5*F6</f>
        <v>0</v>
      </c>
    </row>
    <row r="7" spans="1:20" x14ac:dyDescent="0.2">
      <c r="A7" s="486" t="s">
        <v>1100</v>
      </c>
      <c r="B7" s="487"/>
      <c r="C7" s="487"/>
      <c r="D7" s="509"/>
      <c r="E7" s="513"/>
      <c r="F7" s="509"/>
      <c r="G7" s="513"/>
    </row>
    <row r="8" spans="1:20" ht="13.5" thickBot="1" x14ac:dyDescent="0.25">
      <c r="A8" s="486" t="s">
        <v>1101</v>
      </c>
      <c r="B8" s="487"/>
      <c r="C8" s="487"/>
      <c r="D8" s="514"/>
      <c r="E8" s="515">
        <f>SUM(E6-E7)</f>
        <v>0</v>
      </c>
      <c r="F8" s="514"/>
      <c r="G8" s="515">
        <f>SUM(G6-G7)</f>
        <v>0</v>
      </c>
    </row>
    <row r="9" spans="1:20" x14ac:dyDescent="0.2">
      <c r="A9" s="486"/>
      <c r="B9" s="489" t="s">
        <v>1102</v>
      </c>
      <c r="C9" s="489"/>
      <c r="D9" s="489"/>
      <c r="E9" s="497"/>
      <c r="F9" s="497"/>
      <c r="G9" s="506">
        <f>+E8+G8</f>
        <v>0</v>
      </c>
      <c r="H9" s="474" t="s">
        <v>1103</v>
      </c>
    </row>
    <row r="10" spans="1:20" x14ac:dyDescent="0.2">
      <c r="A10" s="486"/>
      <c r="B10" s="489" t="s">
        <v>1352</v>
      </c>
      <c r="C10" s="489"/>
      <c r="D10" s="489"/>
      <c r="E10" s="498"/>
      <c r="F10" s="498"/>
      <c r="G10" s="484">
        <v>24</v>
      </c>
    </row>
    <row r="11" spans="1:20" x14ac:dyDescent="0.2">
      <c r="A11" s="486"/>
      <c r="B11" s="489" t="s">
        <v>1104</v>
      </c>
      <c r="C11" s="489"/>
      <c r="D11" s="489"/>
      <c r="E11" s="497"/>
      <c r="F11" s="497"/>
      <c r="G11" s="483">
        <f>+G9/G10</f>
        <v>0</v>
      </c>
    </row>
    <row r="12" spans="1:20" x14ac:dyDescent="0.2">
      <c r="A12" s="486"/>
      <c r="B12" s="490"/>
      <c r="C12" s="490"/>
      <c r="D12" s="490"/>
      <c r="E12" s="499"/>
      <c r="F12" s="499"/>
      <c r="G12" s="500"/>
    </row>
    <row r="13" spans="1:20" x14ac:dyDescent="0.2">
      <c r="A13" s="488" t="s">
        <v>1105</v>
      </c>
      <c r="B13" s="487"/>
      <c r="C13" s="487"/>
      <c r="D13" s="487"/>
      <c r="E13" s="479">
        <v>2018</v>
      </c>
      <c r="F13" s="479"/>
      <c r="G13" s="481">
        <f>E13+1</f>
        <v>2019</v>
      </c>
    </row>
    <row r="14" spans="1:20" x14ac:dyDescent="0.2">
      <c r="A14" s="486" t="s">
        <v>1106</v>
      </c>
      <c r="B14" s="486"/>
      <c r="C14" s="486"/>
      <c r="D14" s="486"/>
      <c r="E14" s="480"/>
      <c r="F14" s="480"/>
      <c r="G14" s="480"/>
      <c r="H14" s="472"/>
      <c r="I14" s="472"/>
    </row>
    <row r="15" spans="1:20" ht="13.5" thickBot="1" x14ac:dyDescent="0.25">
      <c r="A15" s="491" t="s">
        <v>1107</v>
      </c>
      <c r="B15" s="491"/>
      <c r="C15" s="491"/>
      <c r="D15" s="491"/>
      <c r="E15" s="482">
        <f>SUM(E14-E7)</f>
        <v>0</v>
      </c>
      <c r="F15" s="482"/>
      <c r="G15" s="482">
        <f>SUM(G14-G7)</f>
        <v>0</v>
      </c>
      <c r="H15" s="475"/>
      <c r="I15" s="475"/>
    </row>
    <row r="16" spans="1:20" ht="13.5" thickTop="1" x14ac:dyDescent="0.2">
      <c r="A16" s="492"/>
      <c r="B16" s="489" t="s">
        <v>1102</v>
      </c>
      <c r="C16" s="489"/>
      <c r="D16" s="489"/>
      <c r="E16" s="489"/>
      <c r="F16" s="489"/>
      <c r="G16" s="483">
        <f>+E15+G15</f>
        <v>0</v>
      </c>
      <c r="H16" s="475"/>
      <c r="I16" s="475"/>
    </row>
    <row r="17" spans="1:9" x14ac:dyDescent="0.2">
      <c r="A17" s="492"/>
      <c r="B17" s="489" t="s">
        <v>1668</v>
      </c>
      <c r="C17" s="489"/>
      <c r="D17" s="489"/>
      <c r="E17" s="501"/>
      <c r="F17" s="501"/>
      <c r="G17" s="936">
        <v>24</v>
      </c>
      <c r="H17" s="475"/>
      <c r="I17" s="475"/>
    </row>
    <row r="18" spans="1:9" x14ac:dyDescent="0.2">
      <c r="A18" s="492"/>
      <c r="B18" s="489" t="s">
        <v>1104</v>
      </c>
      <c r="C18" s="489"/>
      <c r="D18" s="489"/>
      <c r="E18" s="489"/>
      <c r="F18" s="489"/>
      <c r="G18" s="483">
        <f>+G16/G17</f>
        <v>0</v>
      </c>
      <c r="H18" s="475"/>
      <c r="I18" s="475"/>
    </row>
    <row r="19" spans="1:9" x14ac:dyDescent="0.2">
      <c r="A19" s="492"/>
      <c r="B19" s="492"/>
      <c r="C19" s="492"/>
      <c r="D19" s="492"/>
      <c r="E19" s="492"/>
      <c r="F19" s="492"/>
      <c r="G19" s="475"/>
      <c r="H19" s="475"/>
      <c r="I19" s="475"/>
    </row>
    <row r="20" spans="1:9" ht="75.75" customHeight="1" x14ac:dyDescent="0.2">
      <c r="A20" s="1677" t="s">
        <v>1353</v>
      </c>
      <c r="B20" s="1677"/>
      <c r="C20" s="1677"/>
      <c r="D20" s="1677"/>
      <c r="E20" s="1677"/>
      <c r="F20" s="1677"/>
      <c r="G20" s="1677"/>
      <c r="H20" s="476"/>
      <c r="I20" s="476"/>
    </row>
    <row r="21" spans="1:9" x14ac:dyDescent="0.2">
      <c r="A21" s="486"/>
      <c r="B21" s="487"/>
      <c r="C21" s="487"/>
      <c r="D21" s="487"/>
      <c r="E21" s="487"/>
      <c r="F21" s="487"/>
      <c r="G21" s="487"/>
    </row>
    <row r="22" spans="1:9" x14ac:dyDescent="0.2">
      <c r="A22" s="486" t="s">
        <v>1108</v>
      </c>
      <c r="B22" s="487"/>
      <c r="C22" s="487"/>
      <c r="D22" s="487"/>
      <c r="E22" s="487"/>
      <c r="F22" s="494"/>
      <c r="G22" s="487"/>
    </row>
    <row r="23" spans="1:9" ht="15" x14ac:dyDescent="0.25">
      <c r="A23" s="657" t="s">
        <v>1109</v>
      </c>
      <c r="B23" s="487"/>
      <c r="C23" s="487"/>
      <c r="D23" s="487"/>
      <c r="E23" s="494"/>
      <c r="F23" s="494"/>
      <c r="G23" s="487"/>
    </row>
    <row r="24" spans="1:9" x14ac:dyDescent="0.2">
      <c r="A24" s="495"/>
      <c r="B24" s="487"/>
      <c r="C24" s="487"/>
      <c r="D24" s="487"/>
      <c r="E24" s="494"/>
      <c r="F24" s="494"/>
      <c r="G24" s="487"/>
    </row>
    <row r="25" spans="1:9" x14ac:dyDescent="0.2">
      <c r="A25" s="503" t="s">
        <v>1116</v>
      </c>
      <c r="B25" s="503" t="s">
        <v>1117</v>
      </c>
      <c r="C25" s="487"/>
      <c r="D25" s="487"/>
      <c r="E25" s="494"/>
      <c r="F25" s="494"/>
      <c r="G25" s="487"/>
    </row>
    <row r="26" spans="1:9" x14ac:dyDescent="0.2">
      <c r="A26" s="504">
        <v>2011</v>
      </c>
      <c r="B26" s="504">
        <v>0.22</v>
      </c>
      <c r="C26" s="487" t="s">
        <v>121</v>
      </c>
      <c r="D26" s="493" t="s">
        <v>1418</v>
      </c>
      <c r="E26" s="494"/>
      <c r="F26" s="494"/>
      <c r="G26" s="487"/>
    </row>
    <row r="27" spans="1:9" x14ac:dyDescent="0.2">
      <c r="A27" s="504">
        <v>2012</v>
      </c>
      <c r="B27" s="504">
        <v>0.23</v>
      </c>
      <c r="C27" s="487"/>
      <c r="D27" s="487"/>
      <c r="E27" s="494"/>
      <c r="F27" s="494"/>
      <c r="G27" s="487"/>
    </row>
    <row r="28" spans="1:9" x14ac:dyDescent="0.2">
      <c r="A28" s="504">
        <v>2013</v>
      </c>
      <c r="B28" s="504">
        <v>0.23</v>
      </c>
      <c r="C28" s="487"/>
      <c r="D28" s="487"/>
      <c r="E28" s="494"/>
      <c r="F28" s="494"/>
      <c r="G28" s="487"/>
    </row>
    <row r="29" spans="1:9" x14ac:dyDescent="0.2">
      <c r="A29" s="504">
        <v>2014</v>
      </c>
      <c r="B29" s="504">
        <v>0.22</v>
      </c>
      <c r="C29" s="487"/>
      <c r="D29" s="487"/>
      <c r="E29" s="494"/>
      <c r="F29" s="494"/>
      <c r="G29" s="487"/>
    </row>
    <row r="30" spans="1:9" x14ac:dyDescent="0.2">
      <c r="A30" s="504">
        <v>2015</v>
      </c>
      <c r="B30" s="504">
        <v>0.24</v>
      </c>
      <c r="C30" s="487"/>
      <c r="D30" s="487"/>
      <c r="E30" s="494"/>
      <c r="F30" s="494"/>
      <c r="G30" s="487"/>
    </row>
    <row r="31" spans="1:9" x14ac:dyDescent="0.2">
      <c r="A31" s="504">
        <v>2016</v>
      </c>
      <c r="B31" s="504">
        <v>0.24</v>
      </c>
      <c r="C31" s="487"/>
      <c r="D31" s="487"/>
      <c r="E31" s="494"/>
      <c r="F31" s="494"/>
      <c r="G31" s="487"/>
    </row>
    <row r="32" spans="1:9" x14ac:dyDescent="0.2">
      <c r="A32" s="504">
        <v>2017</v>
      </c>
      <c r="B32" s="504">
        <v>0.25</v>
      </c>
      <c r="C32" s="487"/>
      <c r="D32" s="487"/>
      <c r="E32" s="494"/>
      <c r="F32" s="494"/>
      <c r="G32" s="487"/>
    </row>
    <row r="33" spans="1:7" x14ac:dyDescent="0.2">
      <c r="A33" s="504">
        <v>2018</v>
      </c>
      <c r="B33" s="504">
        <v>0.25</v>
      </c>
      <c r="C33" s="487"/>
      <c r="D33" s="487"/>
      <c r="E33" s="494"/>
      <c r="F33" s="494"/>
      <c r="G33" s="487"/>
    </row>
    <row r="34" spans="1:7" x14ac:dyDescent="0.2">
      <c r="A34" s="504">
        <v>2019</v>
      </c>
      <c r="B34" s="504">
        <v>0.26</v>
      </c>
      <c r="C34" s="487"/>
      <c r="D34" s="487"/>
      <c r="E34" s="494"/>
      <c r="F34" s="494"/>
      <c r="G34" s="487"/>
    </row>
    <row r="35" spans="1:7" x14ac:dyDescent="0.2">
      <c r="A35" s="504">
        <v>2020</v>
      </c>
      <c r="B35" s="502"/>
      <c r="C35" s="487"/>
      <c r="D35" s="487"/>
      <c r="E35" s="494"/>
      <c r="F35" s="494"/>
      <c r="G35" s="487"/>
    </row>
    <row r="36" spans="1:7" x14ac:dyDescent="0.2">
      <c r="A36" s="487"/>
      <c r="B36" s="487"/>
      <c r="C36" s="487"/>
      <c r="D36" s="487"/>
      <c r="E36" s="494"/>
      <c r="F36" s="494"/>
      <c r="G36" s="487"/>
    </row>
    <row r="37" spans="1:7" x14ac:dyDescent="0.2">
      <c r="A37" s="487"/>
      <c r="B37" s="487"/>
      <c r="C37" s="487"/>
      <c r="D37" s="487"/>
      <c r="E37" s="494"/>
      <c r="F37" s="494"/>
      <c r="G37" s="487"/>
    </row>
    <row r="38" spans="1:7" ht="27.6" customHeight="1" x14ac:dyDescent="0.2">
      <c r="A38" s="1678" t="s">
        <v>1110</v>
      </c>
      <c r="B38" s="1678"/>
      <c r="C38" s="1678"/>
      <c r="D38" s="1678"/>
      <c r="E38" s="1678"/>
      <c r="F38" s="1678"/>
      <c r="G38" s="1678"/>
    </row>
    <row r="39" spans="1:7" x14ac:dyDescent="0.2">
      <c r="A39" s="487"/>
      <c r="B39" s="487"/>
      <c r="C39" s="487"/>
      <c r="D39" s="487"/>
      <c r="E39" s="494"/>
      <c r="F39" s="494"/>
      <c r="G39" s="496" t="s">
        <v>1647</v>
      </c>
    </row>
    <row r="40" spans="1:7" x14ac:dyDescent="0.2">
      <c r="A40" s="487"/>
      <c r="B40" s="487"/>
      <c r="C40" s="487"/>
      <c r="D40" s="487"/>
      <c r="E40" s="494"/>
      <c r="F40" s="494"/>
      <c r="G40" s="487"/>
    </row>
  </sheetData>
  <sheetProtection password="D65B" sheet="1" objects="1" scenarios="1"/>
  <mergeCells count="4">
    <mergeCell ref="A2:G2"/>
    <mergeCell ref="A20:G20"/>
    <mergeCell ref="A38:G38"/>
    <mergeCell ref="A1:G1"/>
  </mergeCells>
  <dataValidations count="1">
    <dataValidation type="list" allowBlank="1" showInputMessage="1" showErrorMessage="1" sqref="G17" xr:uid="{00000000-0002-0000-1F00-000000000000}">
      <formula1>$T$2:$T$3</formula1>
    </dataValidation>
  </dataValidations>
  <hyperlinks>
    <hyperlink ref="A23" r:id="rId1" xr:uid="{00000000-0004-0000-1F00-000000000000}"/>
    <hyperlink ref="D26" r:id="rId2" xr:uid="{00000000-0004-0000-1F00-000001000000}"/>
  </hyperlinks>
  <pageMargins left="0.7" right="0.7" top="0.75" bottom="0.75" header="0.3" footer="0.3"/>
  <pageSetup orientation="portrait" r:id="rId3"/>
  <colBreaks count="1" manualBreakCount="1">
    <brk id="7" min="1" max="34" man="1"/>
  </col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CCECFF"/>
  </sheetPr>
  <dimension ref="A1:S32"/>
  <sheetViews>
    <sheetView showGridLines="0" zoomScaleNormal="100" zoomScaleSheetLayoutView="100" workbookViewId="0">
      <selection activeCell="E4" sqref="E4"/>
    </sheetView>
  </sheetViews>
  <sheetFormatPr defaultColWidth="8.85546875" defaultRowHeight="12.75" x14ac:dyDescent="0.2"/>
  <cols>
    <col min="1" max="1" width="12.28515625" style="471" customWidth="1"/>
    <col min="2" max="2" width="12.5703125" style="471" customWidth="1"/>
    <col min="3" max="3" width="19.42578125" style="471" customWidth="1"/>
    <col min="4" max="4" width="9" style="471" customWidth="1"/>
    <col min="5" max="5" width="14.28515625" style="477" customWidth="1"/>
    <col min="6" max="6" width="6.7109375" style="477" customWidth="1"/>
    <col min="7" max="7" width="13.42578125" style="471" customWidth="1"/>
    <col min="8" max="15" width="8.85546875" style="471"/>
    <col min="16" max="16" width="17.28515625" style="471" customWidth="1"/>
    <col min="17" max="16384" width="8.85546875" style="471"/>
  </cols>
  <sheetData>
    <row r="1" spans="1:19" ht="23.25" x14ac:dyDescent="0.35">
      <c r="A1" s="1680" t="s">
        <v>1216</v>
      </c>
      <c r="B1" s="1680"/>
      <c r="C1" s="1680"/>
      <c r="D1" s="1680"/>
      <c r="E1" s="1680"/>
      <c r="F1" s="1680"/>
      <c r="G1" s="1680"/>
      <c r="H1" s="1680"/>
    </row>
    <row r="2" spans="1:19" ht="26.25" x14ac:dyDescent="0.2">
      <c r="A2" s="1676" t="s">
        <v>1111</v>
      </c>
      <c r="B2" s="1676"/>
      <c r="C2" s="1676"/>
      <c r="D2" s="1676"/>
      <c r="E2" s="1676"/>
      <c r="F2" s="1676"/>
      <c r="G2" s="1676"/>
      <c r="H2" s="1676"/>
      <c r="I2" s="478"/>
      <c r="S2" s="471">
        <v>12</v>
      </c>
    </row>
    <row r="3" spans="1:19" ht="13.5" thickBot="1" x14ac:dyDescent="0.25">
      <c r="A3" s="486"/>
      <c r="B3" s="487"/>
      <c r="C3" s="487"/>
      <c r="D3" s="487"/>
      <c r="E3" s="471"/>
      <c r="F3" s="487"/>
      <c r="H3" s="487"/>
      <c r="S3" s="471">
        <v>24</v>
      </c>
    </row>
    <row r="4" spans="1:19" x14ac:dyDescent="0.2">
      <c r="A4" s="488" t="s">
        <v>1098</v>
      </c>
      <c r="B4" s="487"/>
      <c r="C4" s="487"/>
      <c r="D4" s="507"/>
      <c r="E4" s="516">
        <v>2018</v>
      </c>
      <c r="F4" s="507"/>
      <c r="G4" s="508">
        <f>E4+1</f>
        <v>2019</v>
      </c>
      <c r="H4" s="487"/>
    </row>
    <row r="5" spans="1:19" x14ac:dyDescent="0.2">
      <c r="A5" s="486" t="s">
        <v>1112</v>
      </c>
      <c r="B5" s="487"/>
      <c r="C5" s="487"/>
      <c r="D5" s="509"/>
      <c r="E5" s="510"/>
      <c r="F5" s="509"/>
      <c r="G5" s="510"/>
      <c r="H5" s="487"/>
    </row>
    <row r="6" spans="1:19" x14ac:dyDescent="0.2">
      <c r="A6" s="486" t="s">
        <v>1119</v>
      </c>
      <c r="B6" s="487"/>
      <c r="C6" s="487"/>
      <c r="D6" s="511">
        <v>0.25</v>
      </c>
      <c r="E6" s="512">
        <f>+E5*D6</f>
        <v>0</v>
      </c>
      <c r="F6" s="511">
        <v>0.26</v>
      </c>
      <c r="G6" s="512">
        <f>+G5*F6</f>
        <v>0</v>
      </c>
      <c r="H6" s="487"/>
    </row>
    <row r="7" spans="1:19" x14ac:dyDescent="0.2">
      <c r="A7" s="486" t="s">
        <v>1113</v>
      </c>
      <c r="B7" s="487"/>
      <c r="C7" s="487"/>
      <c r="D7" s="509"/>
      <c r="E7" s="513"/>
      <c r="F7" s="509"/>
      <c r="G7" s="513"/>
      <c r="H7" s="487"/>
    </row>
    <row r="8" spans="1:19" ht="13.5" thickBot="1" x14ac:dyDescent="0.25">
      <c r="A8" s="486" t="s">
        <v>1114</v>
      </c>
      <c r="B8" s="487"/>
      <c r="C8" s="487"/>
      <c r="D8" s="514"/>
      <c r="E8" s="515">
        <f>SUM(E6-E7)</f>
        <v>0</v>
      </c>
      <c r="F8" s="514"/>
      <c r="G8" s="515">
        <f>SUM(G6-G7)</f>
        <v>0</v>
      </c>
      <c r="H8" s="487"/>
    </row>
    <row r="9" spans="1:19" ht="13.9" customHeight="1" x14ac:dyDescent="0.2">
      <c r="A9" s="490"/>
      <c r="B9" s="489" t="s">
        <v>1102</v>
      </c>
      <c r="C9" s="489"/>
      <c r="D9" s="489"/>
      <c r="E9" s="473"/>
      <c r="F9" s="487"/>
      <c r="G9" s="485">
        <f>+E8+G8</f>
        <v>0</v>
      </c>
      <c r="H9" s="486"/>
      <c r="I9" s="472"/>
    </row>
    <row r="10" spans="1:19" ht="14.45" customHeight="1" x14ac:dyDescent="0.2">
      <c r="A10" s="490"/>
      <c r="B10" s="489" t="s">
        <v>1668</v>
      </c>
      <c r="C10" s="489"/>
      <c r="D10" s="489"/>
      <c r="E10" s="501"/>
      <c r="F10" s="487"/>
      <c r="G10" s="937">
        <v>24</v>
      </c>
      <c r="H10" s="486"/>
      <c r="I10" s="472"/>
    </row>
    <row r="11" spans="1:19" ht="14.45" customHeight="1" x14ac:dyDescent="0.2">
      <c r="A11" s="490"/>
      <c r="B11" s="489" t="s">
        <v>1104</v>
      </c>
      <c r="C11" s="489"/>
      <c r="D11" s="489"/>
      <c r="E11" s="489"/>
      <c r="F11" s="487"/>
      <c r="G11" s="485">
        <f>+G9/G10</f>
        <v>0</v>
      </c>
      <c r="H11" s="487"/>
    </row>
    <row r="12" spans="1:19" x14ac:dyDescent="0.2">
      <c r="A12" s="486"/>
      <c r="B12" s="487"/>
      <c r="C12" s="487"/>
      <c r="D12" s="487"/>
      <c r="E12" s="487"/>
      <c r="F12" s="487"/>
      <c r="G12" s="487"/>
      <c r="H12" s="487"/>
    </row>
    <row r="13" spans="1:19" x14ac:dyDescent="0.2">
      <c r="A13" s="486" t="s">
        <v>1108</v>
      </c>
      <c r="B13" s="487"/>
      <c r="C13" s="487"/>
      <c r="D13" s="487"/>
      <c r="E13" s="487"/>
      <c r="F13" s="487"/>
      <c r="G13" s="487"/>
      <c r="H13" s="487"/>
    </row>
    <row r="14" spans="1:19" x14ac:dyDescent="0.2">
      <c r="A14" s="493" t="s">
        <v>1109</v>
      </c>
      <c r="B14" s="487"/>
      <c r="C14" s="487"/>
      <c r="D14" s="487"/>
      <c r="E14" s="494"/>
      <c r="F14" s="494"/>
      <c r="G14" s="487"/>
      <c r="H14" s="487"/>
    </row>
    <row r="15" spans="1:19" x14ac:dyDescent="0.2">
      <c r="A15" s="487"/>
      <c r="B15" s="487"/>
      <c r="C15" s="487"/>
      <c r="D15" s="487"/>
      <c r="E15" s="494"/>
      <c r="F15" s="494"/>
      <c r="G15" s="487"/>
      <c r="H15" s="487"/>
    </row>
    <row r="16" spans="1:19" x14ac:dyDescent="0.2">
      <c r="A16" s="503" t="s">
        <v>1116</v>
      </c>
      <c r="B16" s="503" t="s">
        <v>1117</v>
      </c>
      <c r="C16" s="487"/>
      <c r="D16" s="487"/>
      <c r="E16" s="494"/>
      <c r="F16" s="494"/>
      <c r="G16" s="487"/>
      <c r="H16" s="487"/>
    </row>
    <row r="17" spans="1:8" x14ac:dyDescent="0.2">
      <c r="A17" s="505">
        <v>2011</v>
      </c>
      <c r="B17" s="505">
        <v>0.22</v>
      </c>
      <c r="C17" s="487"/>
      <c r="D17" s="487"/>
      <c r="E17" s="494"/>
      <c r="F17" s="494"/>
      <c r="G17" s="487"/>
      <c r="H17" s="487"/>
    </row>
    <row r="18" spans="1:8" x14ac:dyDescent="0.2">
      <c r="A18" s="505">
        <v>2012</v>
      </c>
      <c r="B18" s="505">
        <v>0.23</v>
      </c>
      <c r="C18" s="487"/>
      <c r="D18" s="487"/>
      <c r="E18" s="494"/>
      <c r="F18" s="494"/>
      <c r="G18" s="487"/>
      <c r="H18" s="487"/>
    </row>
    <row r="19" spans="1:8" x14ac:dyDescent="0.2">
      <c r="A19" s="505">
        <v>2013</v>
      </c>
      <c r="B19" s="505">
        <v>0.23</v>
      </c>
      <c r="C19" s="487"/>
      <c r="D19" s="487"/>
      <c r="E19" s="494"/>
      <c r="F19" s="494"/>
      <c r="G19" s="487"/>
      <c r="H19" s="487"/>
    </row>
    <row r="20" spans="1:8" x14ac:dyDescent="0.2">
      <c r="A20" s="505">
        <v>2014</v>
      </c>
      <c r="B20" s="505">
        <v>0.22</v>
      </c>
      <c r="C20" s="487"/>
      <c r="D20" s="487"/>
      <c r="E20" s="494"/>
      <c r="F20" s="494"/>
      <c r="G20" s="487"/>
      <c r="H20" s="487"/>
    </row>
    <row r="21" spans="1:8" x14ac:dyDescent="0.2">
      <c r="A21" s="505">
        <v>2015</v>
      </c>
      <c r="B21" s="505">
        <v>0.24</v>
      </c>
      <c r="C21" s="487"/>
      <c r="D21" s="493" t="s">
        <v>1669</v>
      </c>
      <c r="E21" s="494"/>
      <c r="F21" s="494"/>
      <c r="G21" s="487"/>
      <c r="H21" s="487"/>
    </row>
    <row r="22" spans="1:8" x14ac:dyDescent="0.2">
      <c r="A22" s="505">
        <v>2016</v>
      </c>
      <c r="B22" s="505">
        <v>0.24</v>
      </c>
      <c r="C22" s="487"/>
      <c r="D22" s="487"/>
      <c r="E22" s="494"/>
      <c r="F22" s="494"/>
      <c r="G22" s="487"/>
      <c r="H22" s="487"/>
    </row>
    <row r="23" spans="1:8" x14ac:dyDescent="0.2">
      <c r="A23" s="505">
        <v>2017</v>
      </c>
      <c r="B23" s="505">
        <v>0.25</v>
      </c>
      <c r="C23" s="487"/>
      <c r="D23" s="487"/>
      <c r="E23" s="494"/>
      <c r="F23" s="494"/>
      <c r="G23" s="487"/>
      <c r="H23" s="487"/>
    </row>
    <row r="24" spans="1:8" x14ac:dyDescent="0.2">
      <c r="A24" s="505">
        <v>2018</v>
      </c>
      <c r="B24" s="505">
        <v>0.25</v>
      </c>
      <c r="C24" s="487"/>
      <c r="D24" s="487"/>
      <c r="E24" s="494"/>
      <c r="F24" s="494"/>
      <c r="G24" s="487"/>
      <c r="H24" s="487"/>
    </row>
    <row r="25" spans="1:8" x14ac:dyDescent="0.2">
      <c r="A25" s="505">
        <v>2019</v>
      </c>
      <c r="B25" s="505">
        <v>0.26</v>
      </c>
      <c r="C25" s="487"/>
      <c r="D25" s="487"/>
      <c r="E25" s="494"/>
      <c r="F25" s="494"/>
      <c r="G25" s="487"/>
      <c r="H25" s="487"/>
    </row>
    <row r="26" spans="1:8" x14ac:dyDescent="0.2">
      <c r="A26" s="505">
        <v>2020</v>
      </c>
      <c r="B26" s="502"/>
      <c r="C26" s="487"/>
      <c r="D26" s="487"/>
      <c r="E26" s="494"/>
      <c r="F26" s="494"/>
      <c r="G26" s="487"/>
      <c r="H26" s="487"/>
    </row>
    <row r="27" spans="1:8" x14ac:dyDescent="0.2">
      <c r="A27" s="487"/>
      <c r="B27" s="487"/>
      <c r="C27" s="756"/>
      <c r="D27" s="487"/>
      <c r="E27" s="494"/>
      <c r="F27" s="494"/>
      <c r="G27" s="487"/>
      <c r="H27" s="487"/>
    </row>
    <row r="28" spans="1:8" ht="84" customHeight="1" x14ac:dyDescent="0.2">
      <c r="A28" s="1678" t="s">
        <v>1354</v>
      </c>
      <c r="B28" s="1678"/>
      <c r="C28" s="1678"/>
      <c r="D28" s="1678"/>
      <c r="E28" s="1678"/>
      <c r="F28" s="1678"/>
      <c r="G28" s="1678"/>
      <c r="H28" s="487"/>
    </row>
    <row r="29" spans="1:8" x14ac:dyDescent="0.2">
      <c r="A29" s="487"/>
      <c r="B29" s="487"/>
      <c r="C29" s="487"/>
      <c r="D29" s="487"/>
      <c r="E29" s="494"/>
      <c r="F29" s="494"/>
      <c r="G29" s="487"/>
      <c r="H29" s="487"/>
    </row>
    <row r="30" spans="1:8" x14ac:dyDescent="0.2">
      <c r="A30" s="487"/>
      <c r="B30" s="487"/>
      <c r="C30" s="487"/>
      <c r="D30" s="487"/>
      <c r="E30" s="494"/>
      <c r="F30" s="494"/>
      <c r="G30" s="487"/>
      <c r="H30" s="496" t="s">
        <v>1647</v>
      </c>
    </row>
    <row r="31" spans="1:8" x14ac:dyDescent="0.2">
      <c r="A31" s="487"/>
      <c r="B31" s="487"/>
      <c r="C31" s="487"/>
      <c r="D31" s="487"/>
      <c r="E31" s="494"/>
      <c r="F31" s="494"/>
      <c r="G31" s="487"/>
      <c r="H31" s="487"/>
    </row>
    <row r="32" spans="1:8" x14ac:dyDescent="0.2">
      <c r="A32" s="487"/>
      <c r="B32" s="487"/>
      <c r="C32" s="487"/>
      <c r="D32" s="487"/>
      <c r="E32" s="494"/>
      <c r="F32" s="494"/>
      <c r="G32" s="487"/>
      <c r="H32" s="487"/>
    </row>
  </sheetData>
  <sheetProtection password="D65B" sheet="1" objects="1" scenarios="1"/>
  <mergeCells count="3">
    <mergeCell ref="A2:H2"/>
    <mergeCell ref="A28:G28"/>
    <mergeCell ref="A1:H1"/>
  </mergeCells>
  <dataValidations count="1">
    <dataValidation type="list" allowBlank="1" showInputMessage="1" showErrorMessage="1" sqref="G10" xr:uid="{00000000-0002-0000-2000-000000000000}">
      <formula1>$S$2:$S$3</formula1>
    </dataValidation>
  </dataValidations>
  <hyperlinks>
    <hyperlink ref="A14" r:id="rId1" xr:uid="{00000000-0004-0000-2000-000000000000}"/>
    <hyperlink ref="D21" r:id="rId2" display="https://www.irs.gov/pub/irs-drop/n-16-79.pdf" xr:uid="{00000000-0004-0000-2000-000001000000}"/>
  </hyperlinks>
  <pageMargins left="0.7" right="0.7" top="0.75" bottom="0.75" header="0.3" footer="0.3"/>
  <pageSetup scale="88" orientation="portrait" r:id="rId3"/>
  <colBreaks count="1" manualBreakCount="1">
    <brk id="8" max="1048575" man="1"/>
  </col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M58"/>
  <sheetViews>
    <sheetView showGridLines="0" workbookViewId="0">
      <selection activeCell="P42" sqref="P42:P44"/>
    </sheetView>
  </sheetViews>
  <sheetFormatPr defaultRowHeight="12.75" x14ac:dyDescent="0.2"/>
  <cols>
    <col min="5" max="5" width="8.85546875" customWidth="1"/>
    <col min="8" max="8" width="7.7109375" customWidth="1"/>
    <col min="9" max="9" width="14.5703125" customWidth="1"/>
  </cols>
  <sheetData>
    <row r="1" spans="1:13" x14ac:dyDescent="0.2">
      <c r="A1" s="51"/>
      <c r="B1" s="51"/>
      <c r="C1" s="51"/>
      <c r="D1" s="51"/>
      <c r="E1" s="51"/>
      <c r="F1" s="51"/>
      <c r="G1" s="51"/>
      <c r="H1" s="52" t="s">
        <v>124</v>
      </c>
      <c r="I1" s="215" t="s">
        <v>282</v>
      </c>
      <c r="J1" s="51"/>
      <c r="K1" s="51"/>
      <c r="L1" s="215"/>
      <c r="M1" s="51"/>
    </row>
    <row r="2" spans="1:13" x14ac:dyDescent="0.2">
      <c r="A2" s="51"/>
      <c r="B2" s="51"/>
      <c r="C2" s="51"/>
      <c r="D2" s="51"/>
      <c r="E2" s="53"/>
      <c r="F2" s="51"/>
      <c r="G2" s="51"/>
      <c r="H2" s="52" t="s">
        <v>125</v>
      </c>
      <c r="I2" s="51"/>
      <c r="J2" s="51"/>
      <c r="K2" s="51"/>
      <c r="L2" s="51"/>
      <c r="M2" s="51"/>
    </row>
    <row r="3" spans="1:13" ht="23.25" x14ac:dyDescent="0.35">
      <c r="A3" s="51"/>
      <c r="B3" s="51"/>
      <c r="C3" s="51"/>
      <c r="D3" s="51"/>
      <c r="E3" s="217" t="s">
        <v>283</v>
      </c>
      <c r="F3" s="217"/>
      <c r="G3" s="51"/>
      <c r="H3" s="52"/>
      <c r="I3" s="51"/>
      <c r="J3" s="51"/>
      <c r="K3" s="51"/>
      <c r="L3" s="51"/>
      <c r="M3" s="51"/>
    </row>
    <row r="4" spans="1:13" ht="23.25" x14ac:dyDescent="0.35">
      <c r="A4" s="51"/>
      <c r="B4" s="51"/>
      <c r="C4" s="51"/>
      <c r="D4" s="51"/>
      <c r="E4" s="216"/>
      <c r="F4" s="216"/>
      <c r="G4" s="51"/>
      <c r="H4" s="52"/>
      <c r="I4" s="51"/>
      <c r="J4" s="51"/>
      <c r="K4" s="51"/>
      <c r="L4" s="51"/>
      <c r="M4" s="51"/>
    </row>
    <row r="5" spans="1:13" x14ac:dyDescent="0.2">
      <c r="A5" s="51"/>
      <c r="B5" s="51"/>
      <c r="C5" s="51"/>
      <c r="D5" s="51"/>
      <c r="E5" s="51"/>
      <c r="F5" s="51"/>
      <c r="G5" s="51"/>
      <c r="H5" s="51"/>
      <c r="I5" s="51"/>
      <c r="J5" s="51"/>
      <c r="K5" s="51"/>
      <c r="L5" s="51"/>
      <c r="M5" s="51"/>
    </row>
    <row r="6" spans="1:13" ht="18.75" x14ac:dyDescent="0.3">
      <c r="A6" s="54"/>
      <c r="B6" s="51"/>
      <c r="C6" s="51"/>
      <c r="D6" s="51"/>
      <c r="E6" s="51"/>
      <c r="F6" s="51"/>
      <c r="G6" s="51"/>
      <c r="H6" s="51"/>
      <c r="I6" s="51"/>
      <c r="J6" s="51"/>
      <c r="K6" s="51"/>
      <c r="L6" s="51"/>
      <c r="M6" s="55"/>
    </row>
    <row r="7" spans="1:13" x14ac:dyDescent="0.2">
      <c r="A7" s="51"/>
      <c r="B7" s="51"/>
      <c r="C7" s="51"/>
      <c r="D7" s="51"/>
      <c r="E7" s="51"/>
      <c r="F7" s="51"/>
      <c r="G7" s="51"/>
      <c r="H7" s="51"/>
      <c r="I7" s="51"/>
      <c r="J7" s="51"/>
      <c r="K7" s="51"/>
      <c r="L7" s="51"/>
      <c r="M7" s="51"/>
    </row>
    <row r="8" spans="1:13" x14ac:dyDescent="0.2">
      <c r="A8" s="51"/>
      <c r="B8" s="51"/>
      <c r="C8" s="51"/>
      <c r="D8" s="51"/>
      <c r="E8" s="51"/>
      <c r="F8" s="51"/>
      <c r="G8" s="51"/>
      <c r="H8" s="51"/>
      <c r="I8" s="51"/>
      <c r="J8" s="51"/>
      <c r="K8" s="51"/>
      <c r="L8" s="51"/>
      <c r="M8" s="51"/>
    </row>
    <row r="9" spans="1:13" x14ac:dyDescent="0.2">
      <c r="A9" s="51"/>
      <c r="B9" s="51"/>
      <c r="C9" s="51"/>
      <c r="D9" s="51"/>
      <c r="E9" s="51"/>
      <c r="F9" s="51"/>
      <c r="G9" s="51"/>
      <c r="H9" s="51"/>
      <c r="I9" s="51"/>
      <c r="J9" s="51"/>
      <c r="K9" s="51"/>
      <c r="L9" s="51"/>
      <c r="M9" s="51"/>
    </row>
    <row r="10" spans="1:13" x14ac:dyDescent="0.2">
      <c r="A10" s="51"/>
      <c r="B10" s="51"/>
      <c r="C10" s="51"/>
      <c r="D10" s="51"/>
      <c r="E10" s="51"/>
      <c r="F10" s="51"/>
      <c r="G10" s="51"/>
      <c r="H10" s="51"/>
      <c r="I10" s="51"/>
      <c r="J10" s="51"/>
      <c r="K10" s="51"/>
      <c r="L10" s="51"/>
      <c r="M10" s="51"/>
    </row>
    <row r="11" spans="1:13" x14ac:dyDescent="0.2">
      <c r="A11" s="51"/>
      <c r="B11" s="51"/>
      <c r="C11" s="51"/>
      <c r="D11" s="51"/>
      <c r="E11" s="51"/>
      <c r="F11" s="51"/>
      <c r="G11" s="51"/>
      <c r="H11" s="51"/>
      <c r="I11" s="51"/>
      <c r="J11" s="51"/>
      <c r="K11" s="51"/>
      <c r="L11" s="51"/>
      <c r="M11" s="51"/>
    </row>
    <row r="12" spans="1:13" x14ac:dyDescent="0.2">
      <c r="A12" s="51"/>
      <c r="B12" s="51"/>
      <c r="C12" s="51"/>
      <c r="D12" s="51"/>
      <c r="E12" s="51"/>
      <c r="F12" s="51"/>
      <c r="G12" s="51"/>
      <c r="H12" s="51"/>
      <c r="I12" s="51"/>
      <c r="J12" s="51"/>
      <c r="K12" s="51"/>
      <c r="L12" s="51"/>
      <c r="M12" s="51"/>
    </row>
    <row r="13" spans="1:13" x14ac:dyDescent="0.2">
      <c r="A13" s="51"/>
      <c r="B13" s="51"/>
      <c r="C13" s="51"/>
      <c r="D13" s="51"/>
      <c r="E13" s="51"/>
      <c r="F13" s="51"/>
      <c r="G13" s="51"/>
      <c r="H13" s="51"/>
      <c r="I13" s="51"/>
      <c r="J13" s="51"/>
      <c r="K13" s="51"/>
      <c r="L13" s="51"/>
      <c r="M13" s="51"/>
    </row>
    <row r="14" spans="1:13" x14ac:dyDescent="0.2">
      <c r="A14" s="51"/>
      <c r="B14" s="51"/>
      <c r="C14" s="51"/>
      <c r="D14" s="51"/>
      <c r="E14" s="51"/>
      <c r="F14" s="51"/>
      <c r="G14" s="51"/>
      <c r="H14" s="51"/>
      <c r="I14" s="51"/>
      <c r="J14" s="51"/>
      <c r="K14" s="51"/>
      <c r="L14" s="51"/>
      <c r="M14" s="51"/>
    </row>
    <row r="15" spans="1:13" x14ac:dyDescent="0.2">
      <c r="A15" s="51"/>
      <c r="B15" s="51"/>
      <c r="C15" s="51"/>
      <c r="D15" s="51"/>
      <c r="E15" s="51"/>
      <c r="F15" s="51"/>
      <c r="G15" s="51"/>
      <c r="H15" s="51"/>
      <c r="I15" s="51"/>
      <c r="J15" s="51"/>
      <c r="K15" s="51"/>
      <c r="L15" s="51"/>
      <c r="M15" s="51"/>
    </row>
    <row r="16" spans="1:13" x14ac:dyDescent="0.2">
      <c r="A16" s="51"/>
      <c r="B16" s="51"/>
      <c r="C16" s="51"/>
      <c r="D16" s="51"/>
      <c r="E16" s="51"/>
      <c r="F16" s="51"/>
      <c r="G16" s="51"/>
      <c r="H16" s="51"/>
      <c r="I16" s="51"/>
      <c r="J16" s="51"/>
      <c r="K16" s="51"/>
      <c r="L16" s="51"/>
      <c r="M16" s="51"/>
    </row>
    <row r="17" spans="1:13" x14ac:dyDescent="0.2">
      <c r="A17" s="51"/>
      <c r="B17" s="51"/>
      <c r="C17" s="51"/>
      <c r="D17" s="51"/>
      <c r="E17" s="51"/>
      <c r="F17" s="51"/>
      <c r="G17" s="51"/>
      <c r="H17" s="51"/>
      <c r="I17" s="51"/>
      <c r="J17" s="51"/>
      <c r="K17" s="51"/>
      <c r="L17" s="51"/>
      <c r="M17" s="51"/>
    </row>
    <row r="18" spans="1:13" x14ac:dyDescent="0.2">
      <c r="A18" s="51"/>
      <c r="B18" s="51"/>
      <c r="C18" s="51"/>
      <c r="D18" s="51"/>
      <c r="E18" s="51"/>
      <c r="F18" s="51"/>
      <c r="G18" s="51"/>
      <c r="H18" s="51"/>
      <c r="I18" s="51"/>
      <c r="J18" s="51"/>
      <c r="K18" s="51"/>
      <c r="L18" s="51"/>
      <c r="M18" s="51"/>
    </row>
    <row r="19" spans="1:13" x14ac:dyDescent="0.2">
      <c r="A19" s="51"/>
      <c r="B19" s="51"/>
      <c r="C19" s="51"/>
      <c r="D19" s="51"/>
      <c r="E19" s="51"/>
      <c r="F19" s="51"/>
      <c r="G19" s="51"/>
      <c r="H19" s="51"/>
      <c r="I19" s="51"/>
      <c r="J19" s="51"/>
      <c r="K19" s="51"/>
      <c r="L19" s="51"/>
      <c r="M19" s="51"/>
    </row>
    <row r="20" spans="1:13" x14ac:dyDescent="0.2">
      <c r="A20" s="51"/>
      <c r="B20" s="51"/>
      <c r="C20" s="51"/>
      <c r="D20" s="51"/>
      <c r="E20" s="51"/>
      <c r="F20" s="51"/>
      <c r="G20" s="51"/>
      <c r="H20" s="51"/>
      <c r="I20" s="51"/>
      <c r="J20" s="51"/>
      <c r="K20" s="51"/>
      <c r="L20" s="51"/>
      <c r="M20" s="51"/>
    </row>
    <row r="21" spans="1:13" x14ac:dyDescent="0.2">
      <c r="A21" s="51"/>
      <c r="B21" s="51"/>
      <c r="C21" s="51"/>
      <c r="D21" s="51"/>
      <c r="E21" s="51"/>
      <c r="F21" s="51"/>
      <c r="G21" s="51"/>
      <c r="H21" s="51"/>
      <c r="I21" s="51"/>
      <c r="J21" s="51"/>
      <c r="K21" s="51"/>
      <c r="L21" s="51"/>
      <c r="M21" s="51"/>
    </row>
    <row r="22" spans="1:13" x14ac:dyDescent="0.2">
      <c r="A22" s="51"/>
      <c r="B22" s="51"/>
      <c r="C22" s="51"/>
      <c r="D22" s="51"/>
      <c r="E22" s="51"/>
      <c r="F22" s="51"/>
      <c r="G22" s="51"/>
      <c r="H22" s="51"/>
      <c r="I22" s="51"/>
      <c r="J22" s="51"/>
      <c r="K22" s="51"/>
      <c r="L22" s="51"/>
      <c r="M22" s="51"/>
    </row>
    <row r="23" spans="1:13" x14ac:dyDescent="0.2">
      <c r="A23" s="51"/>
      <c r="B23" s="51"/>
      <c r="C23" s="51"/>
      <c r="D23" s="51"/>
      <c r="E23" s="51"/>
      <c r="F23" s="51"/>
      <c r="G23" s="51"/>
      <c r="H23" s="51"/>
      <c r="I23" s="51"/>
      <c r="J23" s="51"/>
      <c r="K23" s="51"/>
      <c r="L23" s="51"/>
      <c r="M23" s="51"/>
    </row>
    <row r="24" spans="1:13" x14ac:dyDescent="0.2">
      <c r="A24" s="51"/>
      <c r="B24" s="51"/>
      <c r="C24" s="51"/>
      <c r="D24" s="51"/>
      <c r="E24" s="51"/>
      <c r="F24" s="51"/>
      <c r="G24" s="51"/>
      <c r="H24" s="51"/>
      <c r="I24" s="51"/>
      <c r="J24" s="51"/>
      <c r="K24" s="51"/>
      <c r="L24" s="51"/>
      <c r="M24" s="51"/>
    </row>
    <row r="25" spans="1:13" x14ac:dyDescent="0.2">
      <c r="A25" s="51"/>
      <c r="B25" s="51"/>
      <c r="C25" s="51"/>
      <c r="D25" s="51"/>
      <c r="E25" s="51"/>
      <c r="F25" s="51"/>
      <c r="G25" s="51"/>
      <c r="H25" s="51"/>
      <c r="I25" s="51"/>
      <c r="J25" s="51"/>
      <c r="K25" s="51"/>
      <c r="L25" s="51"/>
      <c r="M25" s="51"/>
    </row>
    <row r="26" spans="1:13" x14ac:dyDescent="0.2">
      <c r="A26" s="51"/>
      <c r="B26" s="51"/>
      <c r="C26" s="51"/>
      <c r="D26" s="51"/>
      <c r="E26" s="51"/>
      <c r="F26" s="51"/>
      <c r="G26" s="51"/>
      <c r="H26" s="51"/>
      <c r="I26" s="51"/>
      <c r="J26" s="51"/>
      <c r="K26" s="51"/>
      <c r="L26" s="51"/>
      <c r="M26" s="51"/>
    </row>
    <row r="27" spans="1:13" x14ac:dyDescent="0.2">
      <c r="A27" s="51"/>
      <c r="B27" s="51"/>
      <c r="C27" s="51"/>
      <c r="D27" s="51"/>
      <c r="E27" s="51"/>
      <c r="F27" s="51"/>
      <c r="G27" s="51"/>
      <c r="H27" s="51"/>
      <c r="I27" s="51"/>
      <c r="J27" s="51"/>
      <c r="K27" s="51"/>
      <c r="L27" s="51"/>
      <c r="M27" s="51"/>
    </row>
    <row r="28" spans="1:13" x14ac:dyDescent="0.2">
      <c r="A28" s="51"/>
      <c r="B28" s="51"/>
      <c r="C28" s="51"/>
      <c r="D28" s="51"/>
      <c r="E28" s="51"/>
      <c r="F28" s="51"/>
      <c r="G28" s="51"/>
      <c r="H28" s="51"/>
      <c r="I28" s="51"/>
      <c r="J28" s="51"/>
      <c r="K28" s="51"/>
      <c r="L28" s="51"/>
      <c r="M28" s="51"/>
    </row>
    <row r="29" spans="1:13" x14ac:dyDescent="0.2">
      <c r="A29" s="51"/>
      <c r="B29" s="51"/>
      <c r="C29" s="51"/>
      <c r="D29" s="51"/>
      <c r="E29" s="51"/>
      <c r="F29" s="51"/>
      <c r="G29" s="51"/>
      <c r="H29" s="51"/>
      <c r="I29" s="51"/>
      <c r="J29" s="51"/>
      <c r="K29" s="51"/>
      <c r="L29" s="51"/>
      <c r="M29" s="51"/>
    </row>
    <row r="30" spans="1:13" x14ac:dyDescent="0.2">
      <c r="A30" s="51"/>
      <c r="B30" s="51"/>
      <c r="C30" s="51"/>
      <c r="D30" s="51"/>
      <c r="E30" s="51"/>
      <c r="F30" s="51"/>
      <c r="G30" s="51"/>
      <c r="H30" s="51"/>
      <c r="I30" s="51"/>
      <c r="J30" s="51"/>
      <c r="K30" s="51"/>
      <c r="L30" s="51"/>
      <c r="M30" s="51"/>
    </row>
    <row r="31" spans="1:13" x14ac:dyDescent="0.2">
      <c r="A31" s="51"/>
      <c r="B31" s="51"/>
      <c r="C31" s="51"/>
      <c r="D31" s="51"/>
      <c r="E31" s="51"/>
      <c r="F31" s="51"/>
      <c r="G31" s="51"/>
      <c r="H31" s="51"/>
      <c r="I31" s="51"/>
      <c r="J31" s="51"/>
      <c r="K31" s="51"/>
      <c r="L31" s="51"/>
      <c r="M31" s="51"/>
    </row>
    <row r="32" spans="1:13" x14ac:dyDescent="0.2">
      <c r="A32" s="51"/>
      <c r="B32" s="51"/>
      <c r="C32" s="51"/>
      <c r="D32" s="51"/>
      <c r="E32" s="51"/>
      <c r="F32" s="51"/>
      <c r="G32" s="51"/>
      <c r="H32" s="51"/>
      <c r="I32" s="51"/>
      <c r="J32" s="51"/>
      <c r="K32" s="51"/>
      <c r="L32" s="51"/>
      <c r="M32" s="51"/>
    </row>
    <row r="33" spans="1:13" x14ac:dyDescent="0.2">
      <c r="A33" s="51"/>
      <c r="B33" s="51"/>
      <c r="C33" s="51"/>
      <c r="D33" s="51"/>
      <c r="E33" s="51"/>
      <c r="F33" s="51"/>
      <c r="G33" s="51"/>
      <c r="H33" s="51"/>
      <c r="I33" s="51"/>
      <c r="J33" s="51"/>
      <c r="K33" s="51"/>
      <c r="L33" s="51"/>
      <c r="M33" s="51"/>
    </row>
    <row r="34" spans="1:13" x14ac:dyDescent="0.2">
      <c r="A34" s="51"/>
      <c r="B34" s="51"/>
      <c r="C34" s="51"/>
      <c r="D34" s="51"/>
      <c r="E34" s="51"/>
      <c r="F34" s="51"/>
      <c r="G34" s="51"/>
      <c r="H34" s="51"/>
      <c r="I34" s="51"/>
      <c r="J34" s="51"/>
      <c r="K34" s="51"/>
      <c r="L34" s="51"/>
      <c r="M34" s="51"/>
    </row>
    <row r="35" spans="1:13" x14ac:dyDescent="0.2">
      <c r="A35" s="51"/>
      <c r="B35" s="51"/>
      <c r="C35" s="51"/>
      <c r="D35" s="51"/>
      <c r="E35" s="51"/>
      <c r="F35" s="51"/>
      <c r="G35" s="51"/>
      <c r="H35" s="51"/>
      <c r="I35" s="51"/>
      <c r="J35" s="51"/>
      <c r="K35" s="51"/>
      <c r="L35" s="51"/>
      <c r="M35" s="51"/>
    </row>
    <row r="36" spans="1:13" x14ac:dyDescent="0.2">
      <c r="A36" s="51"/>
      <c r="B36" s="51"/>
      <c r="C36" s="51"/>
      <c r="D36" s="51"/>
      <c r="E36" s="51"/>
      <c r="F36" s="51"/>
      <c r="G36" s="51"/>
      <c r="H36" s="51"/>
      <c r="I36" s="51"/>
      <c r="J36" s="51"/>
      <c r="K36" s="51"/>
      <c r="L36" s="51"/>
      <c r="M36" s="51"/>
    </row>
    <row r="37" spans="1:13" x14ac:dyDescent="0.2">
      <c r="A37" s="51"/>
      <c r="B37" s="51"/>
      <c r="C37" s="51"/>
      <c r="D37" s="51"/>
      <c r="E37" s="51"/>
      <c r="F37" s="51"/>
      <c r="G37" s="51"/>
      <c r="H37" s="51"/>
      <c r="I37" s="51"/>
      <c r="J37" s="51"/>
      <c r="K37" s="51"/>
      <c r="L37" s="51"/>
      <c r="M37" s="51"/>
    </row>
    <row r="38" spans="1:13" x14ac:dyDescent="0.2">
      <c r="A38" s="51"/>
      <c r="B38" s="51"/>
      <c r="C38" s="51"/>
      <c r="D38" s="51"/>
      <c r="E38" s="51"/>
      <c r="F38" s="51"/>
      <c r="G38" s="51"/>
      <c r="H38" s="51"/>
      <c r="I38" s="51"/>
      <c r="J38" s="51"/>
      <c r="K38" s="51"/>
      <c r="L38" s="51"/>
      <c r="M38" s="51"/>
    </row>
    <row r="39" spans="1:13" x14ac:dyDescent="0.2">
      <c r="A39" s="51"/>
      <c r="B39" s="51"/>
      <c r="C39" s="51"/>
      <c r="D39" s="51"/>
      <c r="E39" s="51"/>
      <c r="F39" s="51"/>
      <c r="G39" s="51"/>
      <c r="H39" s="51"/>
      <c r="I39" s="51"/>
      <c r="J39" s="51"/>
      <c r="K39" s="51"/>
      <c r="L39" s="51"/>
      <c r="M39" s="51"/>
    </row>
    <row r="40" spans="1:13" x14ac:dyDescent="0.2">
      <c r="A40" s="51"/>
      <c r="B40" s="51"/>
      <c r="C40" s="51"/>
      <c r="D40" s="51"/>
      <c r="E40" s="51"/>
      <c r="F40" s="51"/>
      <c r="G40" s="51"/>
      <c r="H40" s="51"/>
      <c r="I40" s="51"/>
      <c r="J40" s="51"/>
      <c r="K40" s="51"/>
      <c r="L40" s="51"/>
      <c r="M40" s="51"/>
    </row>
    <row r="41" spans="1:13" x14ac:dyDescent="0.2">
      <c r="A41" s="51"/>
      <c r="B41" s="51"/>
      <c r="C41" s="51"/>
      <c r="D41" s="51"/>
      <c r="E41" s="51"/>
      <c r="F41" s="51"/>
      <c r="G41" s="51"/>
      <c r="H41" s="51"/>
      <c r="I41" s="51"/>
      <c r="J41" s="51"/>
      <c r="K41" s="51"/>
      <c r="L41" s="51"/>
      <c r="M41" s="51"/>
    </row>
    <row r="42" spans="1:13" x14ac:dyDescent="0.2">
      <c r="A42" s="51"/>
      <c r="B42" s="51"/>
      <c r="C42" s="51"/>
      <c r="D42" s="51"/>
      <c r="E42" s="51"/>
      <c r="F42" s="51"/>
      <c r="G42" s="51"/>
      <c r="H42" s="51"/>
      <c r="I42" s="51"/>
      <c r="J42" s="51"/>
      <c r="K42" s="51"/>
      <c r="L42" s="51"/>
      <c r="M42" s="51"/>
    </row>
    <row r="43" spans="1:13" x14ac:dyDescent="0.2">
      <c r="A43" s="51"/>
      <c r="B43" s="51"/>
      <c r="C43" s="51"/>
      <c r="D43" s="51"/>
      <c r="E43" s="51"/>
      <c r="F43" s="51"/>
      <c r="G43" s="51"/>
      <c r="H43" s="51"/>
      <c r="I43" s="51"/>
      <c r="J43" s="51"/>
      <c r="K43" s="51"/>
      <c r="L43" s="51"/>
      <c r="M43" s="51"/>
    </row>
    <row r="44" spans="1:13" x14ac:dyDescent="0.2">
      <c r="A44" s="51"/>
      <c r="B44" s="51"/>
      <c r="C44" s="51"/>
      <c r="D44" s="51"/>
      <c r="E44" s="51"/>
      <c r="F44" s="51"/>
      <c r="G44" s="51"/>
      <c r="H44" s="51"/>
      <c r="I44" s="51"/>
      <c r="J44" s="51"/>
      <c r="K44" s="51"/>
      <c r="L44" s="51"/>
      <c r="M44" s="51"/>
    </row>
    <row r="45" spans="1:13" x14ac:dyDescent="0.2">
      <c r="A45" s="51"/>
      <c r="B45" s="51"/>
      <c r="C45" s="51"/>
      <c r="D45" s="51"/>
      <c r="E45" s="51"/>
      <c r="F45" s="51"/>
      <c r="G45" s="51"/>
      <c r="H45" s="51"/>
      <c r="I45" s="51"/>
      <c r="J45" s="51"/>
      <c r="K45" s="51"/>
      <c r="L45" s="51"/>
      <c r="M45" s="51"/>
    </row>
    <row r="46" spans="1:13" x14ac:dyDescent="0.2">
      <c r="A46" s="51"/>
      <c r="B46" s="51"/>
      <c r="C46" s="51"/>
      <c r="D46" s="51"/>
      <c r="E46" s="51"/>
      <c r="F46" s="51"/>
      <c r="G46" s="51"/>
      <c r="H46" s="51"/>
      <c r="I46" s="51"/>
      <c r="J46" s="51"/>
      <c r="K46" s="51"/>
      <c r="L46" s="51"/>
      <c r="M46" s="51"/>
    </row>
    <row r="47" spans="1:13" x14ac:dyDescent="0.2">
      <c r="A47" s="51"/>
      <c r="B47" s="51"/>
      <c r="C47" s="51"/>
      <c r="D47" s="51"/>
      <c r="E47" s="51"/>
      <c r="F47" s="51"/>
      <c r="G47" s="51"/>
      <c r="H47" s="51"/>
      <c r="I47" s="51"/>
      <c r="J47" s="51"/>
      <c r="K47" s="51"/>
      <c r="L47" s="51"/>
      <c r="M47" s="51"/>
    </row>
    <row r="48" spans="1:13" x14ac:dyDescent="0.2">
      <c r="A48" s="51"/>
      <c r="B48" s="51"/>
      <c r="C48" s="51"/>
      <c r="D48" s="51"/>
      <c r="E48" s="51"/>
      <c r="F48" s="51"/>
      <c r="G48" s="51"/>
      <c r="H48" s="51"/>
      <c r="I48" s="51"/>
      <c r="J48" s="51"/>
      <c r="K48" s="51"/>
      <c r="L48" s="51"/>
      <c r="M48" s="51"/>
    </row>
    <row r="49" spans="1:13" x14ac:dyDescent="0.2">
      <c r="A49" s="51"/>
      <c r="B49" s="51"/>
      <c r="C49" s="51"/>
      <c r="D49" s="51"/>
      <c r="E49" s="51"/>
      <c r="F49" s="51"/>
      <c r="G49" s="51"/>
      <c r="H49" s="51"/>
      <c r="I49" s="51"/>
      <c r="J49" s="51"/>
      <c r="K49" s="51"/>
      <c r="L49" s="51"/>
      <c r="M49" s="51"/>
    </row>
    <row r="50" spans="1:13" x14ac:dyDescent="0.2">
      <c r="A50" s="51"/>
      <c r="B50" s="51"/>
      <c r="C50" s="51"/>
      <c r="D50" s="51"/>
      <c r="E50" s="51"/>
      <c r="F50" s="51"/>
      <c r="G50" s="51"/>
      <c r="H50" s="51"/>
      <c r="I50" s="51"/>
      <c r="J50" s="51"/>
      <c r="K50" s="51"/>
      <c r="L50" s="51"/>
      <c r="M50" s="51"/>
    </row>
    <row r="51" spans="1:13" x14ac:dyDescent="0.2">
      <c r="A51" s="51"/>
      <c r="B51" s="51"/>
      <c r="C51" s="51"/>
      <c r="D51" s="51"/>
      <c r="E51" s="51"/>
      <c r="F51" s="51"/>
      <c r="G51" s="51"/>
      <c r="H51" s="51"/>
      <c r="I51" s="51"/>
      <c r="J51" s="51"/>
      <c r="K51" s="51"/>
      <c r="L51" s="51"/>
      <c r="M51" s="51"/>
    </row>
    <row r="52" spans="1:13" x14ac:dyDescent="0.2">
      <c r="A52" s="51"/>
      <c r="B52" s="51"/>
      <c r="C52" s="51"/>
      <c r="D52" s="51"/>
      <c r="E52" s="51"/>
      <c r="F52" s="51"/>
      <c r="G52" s="51"/>
      <c r="H52" s="51"/>
      <c r="I52" s="51"/>
      <c r="J52" s="51"/>
      <c r="K52" s="51"/>
      <c r="L52" s="51"/>
      <c r="M52" s="51"/>
    </row>
    <row r="53" spans="1:13" x14ac:dyDescent="0.2">
      <c r="A53" s="51"/>
      <c r="B53" s="51"/>
      <c r="C53" s="51"/>
      <c r="D53" s="51"/>
      <c r="E53" s="51"/>
      <c r="F53" s="51"/>
      <c r="G53" s="51"/>
      <c r="H53" s="51"/>
      <c r="I53" s="51"/>
      <c r="J53" s="51"/>
      <c r="K53" s="51"/>
      <c r="L53" s="51"/>
      <c r="M53" s="51"/>
    </row>
    <row r="54" spans="1:13" x14ac:dyDescent="0.2">
      <c r="A54" s="51"/>
      <c r="B54" s="51"/>
      <c r="C54" s="51"/>
      <c r="D54" s="51"/>
      <c r="E54" s="51"/>
      <c r="F54" s="51"/>
      <c r="G54" s="51"/>
      <c r="H54" s="51"/>
      <c r="I54" s="51"/>
      <c r="J54" s="51"/>
      <c r="K54" s="51"/>
      <c r="L54" s="51"/>
      <c r="M54" s="51"/>
    </row>
    <row r="55" spans="1:13" x14ac:dyDescent="0.2">
      <c r="A55" s="51"/>
      <c r="B55" s="51"/>
      <c r="C55" s="51"/>
      <c r="D55" s="51"/>
      <c r="E55" s="51"/>
      <c r="F55" s="51"/>
      <c r="G55" s="51"/>
      <c r="H55" s="51"/>
      <c r="I55" s="51"/>
      <c r="J55" s="51"/>
      <c r="K55" s="51"/>
      <c r="L55" s="51"/>
      <c r="M55" s="51"/>
    </row>
    <row r="56" spans="1:13" x14ac:dyDescent="0.2">
      <c r="A56" s="51"/>
      <c r="B56" s="51"/>
      <c r="C56" s="51"/>
      <c r="D56" s="51"/>
      <c r="E56" s="51"/>
      <c r="F56" s="51"/>
      <c r="G56" s="51"/>
      <c r="H56" s="51"/>
      <c r="I56" s="51"/>
      <c r="J56" s="51"/>
      <c r="K56" s="51"/>
      <c r="L56" s="51"/>
      <c r="M56" s="51"/>
    </row>
    <row r="57" spans="1:13" x14ac:dyDescent="0.2">
      <c r="A57" s="51"/>
      <c r="B57" s="51"/>
      <c r="C57" s="51"/>
      <c r="D57" s="51"/>
      <c r="E57" s="51"/>
      <c r="F57" s="51"/>
      <c r="G57" s="51"/>
      <c r="H57" s="51"/>
      <c r="I57" s="51"/>
      <c r="J57" s="51"/>
      <c r="K57" s="51"/>
      <c r="L57" s="51"/>
      <c r="M57" s="51"/>
    </row>
    <row r="58" spans="1:13" x14ac:dyDescent="0.2">
      <c r="A58" s="51"/>
      <c r="B58" s="51"/>
      <c r="C58" s="51"/>
      <c r="D58" s="51"/>
      <c r="E58" s="51"/>
      <c r="F58" s="51"/>
      <c r="G58" s="51"/>
      <c r="H58" s="51"/>
      <c r="I58" s="51"/>
      <c r="J58" s="51"/>
      <c r="K58" s="51"/>
      <c r="L58" s="51"/>
      <c r="M58" s="5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U123"/>
  <sheetViews>
    <sheetView topLeftCell="A79" zoomScaleNormal="100" workbookViewId="0">
      <selection activeCell="G47" sqref="G47"/>
    </sheetView>
  </sheetViews>
  <sheetFormatPr defaultRowHeight="12.75" x14ac:dyDescent="0.2"/>
  <cols>
    <col min="1" max="1" width="4" style="517" customWidth="1"/>
    <col min="2" max="2" width="23" style="518" customWidth="1"/>
    <col min="3" max="3" width="17.5703125" style="518" customWidth="1"/>
    <col min="4" max="4" width="16.85546875" style="518" customWidth="1"/>
    <col min="5" max="5" width="10" style="518" customWidth="1"/>
    <col min="6" max="6" width="9.85546875" style="518" customWidth="1"/>
    <col min="7" max="7" width="10.85546875" style="518" customWidth="1"/>
    <col min="8" max="8" width="9" style="518" customWidth="1"/>
    <col min="9" max="9" width="11.5703125" style="518" customWidth="1"/>
    <col min="10" max="10" width="10.42578125" style="518" customWidth="1"/>
    <col min="11" max="11" width="12.140625" style="518" customWidth="1"/>
    <col min="12" max="12" width="13.5703125" style="518" customWidth="1"/>
    <col min="13" max="13" width="21.140625" style="518" customWidth="1"/>
    <col min="14" max="14" width="5" style="626" customWidth="1"/>
    <col min="15" max="15" width="17" style="628" customWidth="1"/>
    <col min="16" max="16" width="15.7109375" style="626" customWidth="1"/>
    <col min="17" max="17" width="7" style="518" customWidth="1"/>
    <col min="18" max="18" width="9.140625" style="518"/>
    <col min="19" max="19" width="14.5703125" style="518" customWidth="1"/>
    <col min="20" max="20" width="14" style="518" customWidth="1"/>
    <col min="21" max="258" width="9.140625" style="518"/>
    <col min="259" max="259" width="4" style="518" customWidth="1"/>
    <col min="260" max="260" width="23" style="518" customWidth="1"/>
    <col min="261" max="261" width="17.5703125" style="518" customWidth="1"/>
    <col min="262" max="262" width="16.85546875" style="518" customWidth="1"/>
    <col min="263" max="264" width="9" style="518" customWidth="1"/>
    <col min="265" max="265" width="11.5703125" style="518" customWidth="1"/>
    <col min="266" max="266" width="10.42578125" style="518" customWidth="1"/>
    <col min="267" max="267" width="12.140625" style="518" customWidth="1"/>
    <col min="268" max="268" width="13.5703125" style="518" customWidth="1"/>
    <col min="269" max="269" width="21.140625" style="518" customWidth="1"/>
    <col min="270" max="270" width="5" style="518" customWidth="1"/>
    <col min="271" max="271" width="17" style="518" customWidth="1"/>
    <col min="272" max="272" width="15.7109375" style="518" customWidth="1"/>
    <col min="273" max="273" width="7" style="518" customWidth="1"/>
    <col min="274" max="274" width="9.140625" style="518"/>
    <col min="275" max="275" width="14.5703125" style="518" customWidth="1"/>
    <col min="276" max="276" width="14" style="518" customWidth="1"/>
    <col min="277" max="514" width="9.140625" style="518"/>
    <col min="515" max="515" width="4" style="518" customWidth="1"/>
    <col min="516" max="516" width="23" style="518" customWidth="1"/>
    <col min="517" max="517" width="17.5703125" style="518" customWidth="1"/>
    <col min="518" max="518" width="16.85546875" style="518" customWidth="1"/>
    <col min="519" max="520" width="9" style="518" customWidth="1"/>
    <col min="521" max="521" width="11.5703125" style="518" customWidth="1"/>
    <col min="522" max="522" width="10.42578125" style="518" customWidth="1"/>
    <col min="523" max="523" width="12.140625" style="518" customWidth="1"/>
    <col min="524" max="524" width="13.5703125" style="518" customWidth="1"/>
    <col min="525" max="525" width="21.140625" style="518" customWidth="1"/>
    <col min="526" max="526" width="5" style="518" customWidth="1"/>
    <col min="527" max="527" width="17" style="518" customWidth="1"/>
    <col min="528" max="528" width="15.7109375" style="518" customWidth="1"/>
    <col min="529" max="529" width="7" style="518" customWidth="1"/>
    <col min="530" max="530" width="9.140625" style="518"/>
    <col min="531" max="531" width="14.5703125" style="518" customWidth="1"/>
    <col min="532" max="532" width="14" style="518" customWidth="1"/>
    <col min="533" max="770" width="9.140625" style="518"/>
    <col min="771" max="771" width="4" style="518" customWidth="1"/>
    <col min="772" max="772" width="23" style="518" customWidth="1"/>
    <col min="773" max="773" width="17.5703125" style="518" customWidth="1"/>
    <col min="774" max="774" width="16.85546875" style="518" customWidth="1"/>
    <col min="775" max="776" width="9" style="518" customWidth="1"/>
    <col min="777" max="777" width="11.5703125" style="518" customWidth="1"/>
    <col min="778" max="778" width="10.42578125" style="518" customWidth="1"/>
    <col min="779" max="779" width="12.140625" style="518" customWidth="1"/>
    <col min="780" max="780" width="13.5703125" style="518" customWidth="1"/>
    <col min="781" max="781" width="21.140625" style="518" customWidth="1"/>
    <col min="782" max="782" width="5" style="518" customWidth="1"/>
    <col min="783" max="783" width="17" style="518" customWidth="1"/>
    <col min="784" max="784" width="15.7109375" style="518" customWidth="1"/>
    <col min="785" max="785" width="7" style="518" customWidth="1"/>
    <col min="786" max="786" width="9.140625" style="518"/>
    <col min="787" max="787" width="14.5703125" style="518" customWidth="1"/>
    <col min="788" max="788" width="14" style="518" customWidth="1"/>
    <col min="789" max="1026" width="9.140625" style="518"/>
    <col min="1027" max="1027" width="4" style="518" customWidth="1"/>
    <col min="1028" max="1028" width="23" style="518" customWidth="1"/>
    <col min="1029" max="1029" width="17.5703125" style="518" customWidth="1"/>
    <col min="1030" max="1030" width="16.85546875" style="518" customWidth="1"/>
    <col min="1031" max="1032" width="9" style="518" customWidth="1"/>
    <col min="1033" max="1033" width="11.5703125" style="518" customWidth="1"/>
    <col min="1034" max="1034" width="10.42578125" style="518" customWidth="1"/>
    <col min="1035" max="1035" width="12.140625" style="518" customWidth="1"/>
    <col min="1036" max="1036" width="13.5703125" style="518" customWidth="1"/>
    <col min="1037" max="1037" width="21.140625" style="518" customWidth="1"/>
    <col min="1038" max="1038" width="5" style="518" customWidth="1"/>
    <col min="1039" max="1039" width="17" style="518" customWidth="1"/>
    <col min="1040" max="1040" width="15.7109375" style="518" customWidth="1"/>
    <col min="1041" max="1041" width="7" style="518" customWidth="1"/>
    <col min="1042" max="1042" width="9.140625" style="518"/>
    <col min="1043" max="1043" width="14.5703125" style="518" customWidth="1"/>
    <col min="1044" max="1044" width="14" style="518" customWidth="1"/>
    <col min="1045" max="1282" width="9.140625" style="518"/>
    <col min="1283" max="1283" width="4" style="518" customWidth="1"/>
    <col min="1284" max="1284" width="23" style="518" customWidth="1"/>
    <col min="1285" max="1285" width="17.5703125" style="518" customWidth="1"/>
    <col min="1286" max="1286" width="16.85546875" style="518" customWidth="1"/>
    <col min="1287" max="1288" width="9" style="518" customWidth="1"/>
    <col min="1289" max="1289" width="11.5703125" style="518" customWidth="1"/>
    <col min="1290" max="1290" width="10.42578125" style="518" customWidth="1"/>
    <col min="1291" max="1291" width="12.140625" style="518" customWidth="1"/>
    <col min="1292" max="1292" width="13.5703125" style="518" customWidth="1"/>
    <col min="1293" max="1293" width="21.140625" style="518" customWidth="1"/>
    <col min="1294" max="1294" width="5" style="518" customWidth="1"/>
    <col min="1295" max="1295" width="17" style="518" customWidth="1"/>
    <col min="1296" max="1296" width="15.7109375" style="518" customWidth="1"/>
    <col min="1297" max="1297" width="7" style="518" customWidth="1"/>
    <col min="1298" max="1298" width="9.140625" style="518"/>
    <col min="1299" max="1299" width="14.5703125" style="518" customWidth="1"/>
    <col min="1300" max="1300" width="14" style="518" customWidth="1"/>
    <col min="1301" max="1538" width="9.140625" style="518"/>
    <col min="1539" max="1539" width="4" style="518" customWidth="1"/>
    <col min="1540" max="1540" width="23" style="518" customWidth="1"/>
    <col min="1541" max="1541" width="17.5703125" style="518" customWidth="1"/>
    <col min="1542" max="1542" width="16.85546875" style="518" customWidth="1"/>
    <col min="1543" max="1544" width="9" style="518" customWidth="1"/>
    <col min="1545" max="1545" width="11.5703125" style="518" customWidth="1"/>
    <col min="1546" max="1546" width="10.42578125" style="518" customWidth="1"/>
    <col min="1547" max="1547" width="12.140625" style="518" customWidth="1"/>
    <col min="1548" max="1548" width="13.5703125" style="518" customWidth="1"/>
    <col min="1549" max="1549" width="21.140625" style="518" customWidth="1"/>
    <col min="1550" max="1550" width="5" style="518" customWidth="1"/>
    <col min="1551" max="1551" width="17" style="518" customWidth="1"/>
    <col min="1552" max="1552" width="15.7109375" style="518" customWidth="1"/>
    <col min="1553" max="1553" width="7" style="518" customWidth="1"/>
    <col min="1554" max="1554" width="9.140625" style="518"/>
    <col min="1555" max="1555" width="14.5703125" style="518" customWidth="1"/>
    <col min="1556" max="1556" width="14" style="518" customWidth="1"/>
    <col min="1557" max="1794" width="9.140625" style="518"/>
    <col min="1795" max="1795" width="4" style="518" customWidth="1"/>
    <col min="1796" max="1796" width="23" style="518" customWidth="1"/>
    <col min="1797" max="1797" width="17.5703125" style="518" customWidth="1"/>
    <col min="1798" max="1798" width="16.85546875" style="518" customWidth="1"/>
    <col min="1799" max="1800" width="9" style="518" customWidth="1"/>
    <col min="1801" max="1801" width="11.5703125" style="518" customWidth="1"/>
    <col min="1802" max="1802" width="10.42578125" style="518" customWidth="1"/>
    <col min="1803" max="1803" width="12.140625" style="518" customWidth="1"/>
    <col min="1804" max="1804" width="13.5703125" style="518" customWidth="1"/>
    <col min="1805" max="1805" width="21.140625" style="518" customWidth="1"/>
    <col min="1806" max="1806" width="5" style="518" customWidth="1"/>
    <col min="1807" max="1807" width="17" style="518" customWidth="1"/>
    <col min="1808" max="1808" width="15.7109375" style="518" customWidth="1"/>
    <col min="1809" max="1809" width="7" style="518" customWidth="1"/>
    <col min="1810" max="1810" width="9.140625" style="518"/>
    <col min="1811" max="1811" width="14.5703125" style="518" customWidth="1"/>
    <col min="1812" max="1812" width="14" style="518" customWidth="1"/>
    <col min="1813" max="2050" width="9.140625" style="518"/>
    <col min="2051" max="2051" width="4" style="518" customWidth="1"/>
    <col min="2052" max="2052" width="23" style="518" customWidth="1"/>
    <col min="2053" max="2053" width="17.5703125" style="518" customWidth="1"/>
    <col min="2054" max="2054" width="16.85546875" style="518" customWidth="1"/>
    <col min="2055" max="2056" width="9" style="518" customWidth="1"/>
    <col min="2057" max="2057" width="11.5703125" style="518" customWidth="1"/>
    <col min="2058" max="2058" width="10.42578125" style="518" customWidth="1"/>
    <col min="2059" max="2059" width="12.140625" style="518" customWidth="1"/>
    <col min="2060" max="2060" width="13.5703125" style="518" customWidth="1"/>
    <col min="2061" max="2061" width="21.140625" style="518" customWidth="1"/>
    <col min="2062" max="2062" width="5" style="518" customWidth="1"/>
    <col min="2063" max="2063" width="17" style="518" customWidth="1"/>
    <col min="2064" max="2064" width="15.7109375" style="518" customWidth="1"/>
    <col min="2065" max="2065" width="7" style="518" customWidth="1"/>
    <col min="2066" max="2066" width="9.140625" style="518"/>
    <col min="2067" max="2067" width="14.5703125" style="518" customWidth="1"/>
    <col min="2068" max="2068" width="14" style="518" customWidth="1"/>
    <col min="2069" max="2306" width="9.140625" style="518"/>
    <col min="2307" max="2307" width="4" style="518" customWidth="1"/>
    <col min="2308" max="2308" width="23" style="518" customWidth="1"/>
    <col min="2309" max="2309" width="17.5703125" style="518" customWidth="1"/>
    <col min="2310" max="2310" width="16.85546875" style="518" customWidth="1"/>
    <col min="2311" max="2312" width="9" style="518" customWidth="1"/>
    <col min="2313" max="2313" width="11.5703125" style="518" customWidth="1"/>
    <col min="2314" max="2314" width="10.42578125" style="518" customWidth="1"/>
    <col min="2315" max="2315" width="12.140625" style="518" customWidth="1"/>
    <col min="2316" max="2316" width="13.5703125" style="518" customWidth="1"/>
    <col min="2317" max="2317" width="21.140625" style="518" customWidth="1"/>
    <col min="2318" max="2318" width="5" style="518" customWidth="1"/>
    <col min="2319" max="2319" width="17" style="518" customWidth="1"/>
    <col min="2320" max="2320" width="15.7109375" style="518" customWidth="1"/>
    <col min="2321" max="2321" width="7" style="518" customWidth="1"/>
    <col min="2322" max="2322" width="9.140625" style="518"/>
    <col min="2323" max="2323" width="14.5703125" style="518" customWidth="1"/>
    <col min="2324" max="2324" width="14" style="518" customWidth="1"/>
    <col min="2325" max="2562" width="9.140625" style="518"/>
    <col min="2563" max="2563" width="4" style="518" customWidth="1"/>
    <col min="2564" max="2564" width="23" style="518" customWidth="1"/>
    <col min="2565" max="2565" width="17.5703125" style="518" customWidth="1"/>
    <col min="2566" max="2566" width="16.85546875" style="518" customWidth="1"/>
    <col min="2567" max="2568" width="9" style="518" customWidth="1"/>
    <col min="2569" max="2569" width="11.5703125" style="518" customWidth="1"/>
    <col min="2570" max="2570" width="10.42578125" style="518" customWidth="1"/>
    <col min="2571" max="2571" width="12.140625" style="518" customWidth="1"/>
    <col min="2572" max="2572" width="13.5703125" style="518" customWidth="1"/>
    <col min="2573" max="2573" width="21.140625" style="518" customWidth="1"/>
    <col min="2574" max="2574" width="5" style="518" customWidth="1"/>
    <col min="2575" max="2575" width="17" style="518" customWidth="1"/>
    <col min="2576" max="2576" width="15.7109375" style="518" customWidth="1"/>
    <col min="2577" max="2577" width="7" style="518" customWidth="1"/>
    <col min="2578" max="2578" width="9.140625" style="518"/>
    <col min="2579" max="2579" width="14.5703125" style="518" customWidth="1"/>
    <col min="2580" max="2580" width="14" style="518" customWidth="1"/>
    <col min="2581" max="2818" width="9.140625" style="518"/>
    <col min="2819" max="2819" width="4" style="518" customWidth="1"/>
    <col min="2820" max="2820" width="23" style="518" customWidth="1"/>
    <col min="2821" max="2821" width="17.5703125" style="518" customWidth="1"/>
    <col min="2822" max="2822" width="16.85546875" style="518" customWidth="1"/>
    <col min="2823" max="2824" width="9" style="518" customWidth="1"/>
    <col min="2825" max="2825" width="11.5703125" style="518" customWidth="1"/>
    <col min="2826" max="2826" width="10.42578125" style="518" customWidth="1"/>
    <col min="2827" max="2827" width="12.140625" style="518" customWidth="1"/>
    <col min="2828" max="2828" width="13.5703125" style="518" customWidth="1"/>
    <col min="2829" max="2829" width="21.140625" style="518" customWidth="1"/>
    <col min="2830" max="2830" width="5" style="518" customWidth="1"/>
    <col min="2831" max="2831" width="17" style="518" customWidth="1"/>
    <col min="2832" max="2832" width="15.7109375" style="518" customWidth="1"/>
    <col min="2833" max="2833" width="7" style="518" customWidth="1"/>
    <col min="2834" max="2834" width="9.140625" style="518"/>
    <col min="2835" max="2835" width="14.5703125" style="518" customWidth="1"/>
    <col min="2836" max="2836" width="14" style="518" customWidth="1"/>
    <col min="2837" max="3074" width="9.140625" style="518"/>
    <col min="3075" max="3075" width="4" style="518" customWidth="1"/>
    <col min="3076" max="3076" width="23" style="518" customWidth="1"/>
    <col min="3077" max="3077" width="17.5703125" style="518" customWidth="1"/>
    <col min="3078" max="3078" width="16.85546875" style="518" customWidth="1"/>
    <col min="3079" max="3080" width="9" style="518" customWidth="1"/>
    <col min="3081" max="3081" width="11.5703125" style="518" customWidth="1"/>
    <col min="3082" max="3082" width="10.42578125" style="518" customWidth="1"/>
    <col min="3083" max="3083" width="12.140625" style="518" customWidth="1"/>
    <col min="3084" max="3084" width="13.5703125" style="518" customWidth="1"/>
    <col min="3085" max="3085" width="21.140625" style="518" customWidth="1"/>
    <col min="3086" max="3086" width="5" style="518" customWidth="1"/>
    <col min="3087" max="3087" width="17" style="518" customWidth="1"/>
    <col min="3088" max="3088" width="15.7109375" style="518" customWidth="1"/>
    <col min="3089" max="3089" width="7" style="518" customWidth="1"/>
    <col min="3090" max="3090" width="9.140625" style="518"/>
    <col min="3091" max="3091" width="14.5703125" style="518" customWidth="1"/>
    <col min="3092" max="3092" width="14" style="518" customWidth="1"/>
    <col min="3093" max="3330" width="9.140625" style="518"/>
    <col min="3331" max="3331" width="4" style="518" customWidth="1"/>
    <col min="3332" max="3332" width="23" style="518" customWidth="1"/>
    <col min="3333" max="3333" width="17.5703125" style="518" customWidth="1"/>
    <col min="3334" max="3334" width="16.85546875" style="518" customWidth="1"/>
    <col min="3335" max="3336" width="9" style="518" customWidth="1"/>
    <col min="3337" max="3337" width="11.5703125" style="518" customWidth="1"/>
    <col min="3338" max="3338" width="10.42578125" style="518" customWidth="1"/>
    <col min="3339" max="3339" width="12.140625" style="518" customWidth="1"/>
    <col min="3340" max="3340" width="13.5703125" style="518" customWidth="1"/>
    <col min="3341" max="3341" width="21.140625" style="518" customWidth="1"/>
    <col min="3342" max="3342" width="5" style="518" customWidth="1"/>
    <col min="3343" max="3343" width="17" style="518" customWidth="1"/>
    <col min="3344" max="3344" width="15.7109375" style="518" customWidth="1"/>
    <col min="3345" max="3345" width="7" style="518" customWidth="1"/>
    <col min="3346" max="3346" width="9.140625" style="518"/>
    <col min="3347" max="3347" width="14.5703125" style="518" customWidth="1"/>
    <col min="3348" max="3348" width="14" style="518" customWidth="1"/>
    <col min="3349" max="3586" width="9.140625" style="518"/>
    <col min="3587" max="3587" width="4" style="518" customWidth="1"/>
    <col min="3588" max="3588" width="23" style="518" customWidth="1"/>
    <col min="3589" max="3589" width="17.5703125" style="518" customWidth="1"/>
    <col min="3590" max="3590" width="16.85546875" style="518" customWidth="1"/>
    <col min="3591" max="3592" width="9" style="518" customWidth="1"/>
    <col min="3593" max="3593" width="11.5703125" style="518" customWidth="1"/>
    <col min="3594" max="3594" width="10.42578125" style="518" customWidth="1"/>
    <col min="3595" max="3595" width="12.140625" style="518" customWidth="1"/>
    <col min="3596" max="3596" width="13.5703125" style="518" customWidth="1"/>
    <col min="3597" max="3597" width="21.140625" style="518" customWidth="1"/>
    <col min="3598" max="3598" width="5" style="518" customWidth="1"/>
    <col min="3599" max="3599" width="17" style="518" customWidth="1"/>
    <col min="3600" max="3600" width="15.7109375" style="518" customWidth="1"/>
    <col min="3601" max="3601" width="7" style="518" customWidth="1"/>
    <col min="3602" max="3602" width="9.140625" style="518"/>
    <col min="3603" max="3603" width="14.5703125" style="518" customWidth="1"/>
    <col min="3604" max="3604" width="14" style="518" customWidth="1"/>
    <col min="3605" max="3842" width="9.140625" style="518"/>
    <col min="3843" max="3843" width="4" style="518" customWidth="1"/>
    <col min="3844" max="3844" width="23" style="518" customWidth="1"/>
    <col min="3845" max="3845" width="17.5703125" style="518" customWidth="1"/>
    <col min="3846" max="3846" width="16.85546875" style="518" customWidth="1"/>
    <col min="3847" max="3848" width="9" style="518" customWidth="1"/>
    <col min="3849" max="3849" width="11.5703125" style="518" customWidth="1"/>
    <col min="3850" max="3850" width="10.42578125" style="518" customWidth="1"/>
    <col min="3851" max="3851" width="12.140625" style="518" customWidth="1"/>
    <col min="3852" max="3852" width="13.5703125" style="518" customWidth="1"/>
    <col min="3853" max="3853" width="21.140625" style="518" customWidth="1"/>
    <col min="3854" max="3854" width="5" style="518" customWidth="1"/>
    <col min="3855" max="3855" width="17" style="518" customWidth="1"/>
    <col min="3856" max="3856" width="15.7109375" style="518" customWidth="1"/>
    <col min="3857" max="3857" width="7" style="518" customWidth="1"/>
    <col min="3858" max="3858" width="9.140625" style="518"/>
    <col min="3859" max="3859" width="14.5703125" style="518" customWidth="1"/>
    <col min="3860" max="3860" width="14" style="518" customWidth="1"/>
    <col min="3861" max="4098" width="9.140625" style="518"/>
    <col min="4099" max="4099" width="4" style="518" customWidth="1"/>
    <col min="4100" max="4100" width="23" style="518" customWidth="1"/>
    <col min="4101" max="4101" width="17.5703125" style="518" customWidth="1"/>
    <col min="4102" max="4102" width="16.85546875" style="518" customWidth="1"/>
    <col min="4103" max="4104" width="9" style="518" customWidth="1"/>
    <col min="4105" max="4105" width="11.5703125" style="518" customWidth="1"/>
    <col min="4106" max="4106" width="10.42578125" style="518" customWidth="1"/>
    <col min="4107" max="4107" width="12.140625" style="518" customWidth="1"/>
    <col min="4108" max="4108" width="13.5703125" style="518" customWidth="1"/>
    <col min="4109" max="4109" width="21.140625" style="518" customWidth="1"/>
    <col min="4110" max="4110" width="5" style="518" customWidth="1"/>
    <col min="4111" max="4111" width="17" style="518" customWidth="1"/>
    <col min="4112" max="4112" width="15.7109375" style="518" customWidth="1"/>
    <col min="4113" max="4113" width="7" style="518" customWidth="1"/>
    <col min="4114" max="4114" width="9.140625" style="518"/>
    <col min="4115" max="4115" width="14.5703125" style="518" customWidth="1"/>
    <col min="4116" max="4116" width="14" style="518" customWidth="1"/>
    <col min="4117" max="4354" width="9.140625" style="518"/>
    <col min="4355" max="4355" width="4" style="518" customWidth="1"/>
    <col min="4356" max="4356" width="23" style="518" customWidth="1"/>
    <col min="4357" max="4357" width="17.5703125" style="518" customWidth="1"/>
    <col min="4358" max="4358" width="16.85546875" style="518" customWidth="1"/>
    <col min="4359" max="4360" width="9" style="518" customWidth="1"/>
    <col min="4361" max="4361" width="11.5703125" style="518" customWidth="1"/>
    <col min="4362" max="4362" width="10.42578125" style="518" customWidth="1"/>
    <col min="4363" max="4363" width="12.140625" style="518" customWidth="1"/>
    <col min="4364" max="4364" width="13.5703125" style="518" customWidth="1"/>
    <col min="4365" max="4365" width="21.140625" style="518" customWidth="1"/>
    <col min="4366" max="4366" width="5" style="518" customWidth="1"/>
    <col min="4367" max="4367" width="17" style="518" customWidth="1"/>
    <col min="4368" max="4368" width="15.7109375" style="518" customWidth="1"/>
    <col min="4369" max="4369" width="7" style="518" customWidth="1"/>
    <col min="4370" max="4370" width="9.140625" style="518"/>
    <col min="4371" max="4371" width="14.5703125" style="518" customWidth="1"/>
    <col min="4372" max="4372" width="14" style="518" customWidth="1"/>
    <col min="4373" max="4610" width="9.140625" style="518"/>
    <col min="4611" max="4611" width="4" style="518" customWidth="1"/>
    <col min="4612" max="4612" width="23" style="518" customWidth="1"/>
    <col min="4613" max="4613" width="17.5703125" style="518" customWidth="1"/>
    <col min="4614" max="4614" width="16.85546875" style="518" customWidth="1"/>
    <col min="4615" max="4616" width="9" style="518" customWidth="1"/>
    <col min="4617" max="4617" width="11.5703125" style="518" customWidth="1"/>
    <col min="4618" max="4618" width="10.42578125" style="518" customWidth="1"/>
    <col min="4619" max="4619" width="12.140625" style="518" customWidth="1"/>
    <col min="4620" max="4620" width="13.5703125" style="518" customWidth="1"/>
    <col min="4621" max="4621" width="21.140625" style="518" customWidth="1"/>
    <col min="4622" max="4622" width="5" style="518" customWidth="1"/>
    <col min="4623" max="4623" width="17" style="518" customWidth="1"/>
    <col min="4624" max="4624" width="15.7109375" style="518" customWidth="1"/>
    <col min="4625" max="4625" width="7" style="518" customWidth="1"/>
    <col min="4626" max="4626" width="9.140625" style="518"/>
    <col min="4627" max="4627" width="14.5703125" style="518" customWidth="1"/>
    <col min="4628" max="4628" width="14" style="518" customWidth="1"/>
    <col min="4629" max="4866" width="9.140625" style="518"/>
    <col min="4867" max="4867" width="4" style="518" customWidth="1"/>
    <col min="4868" max="4868" width="23" style="518" customWidth="1"/>
    <col min="4869" max="4869" width="17.5703125" style="518" customWidth="1"/>
    <col min="4870" max="4870" width="16.85546875" style="518" customWidth="1"/>
    <col min="4871" max="4872" width="9" style="518" customWidth="1"/>
    <col min="4873" max="4873" width="11.5703125" style="518" customWidth="1"/>
    <col min="4874" max="4874" width="10.42578125" style="518" customWidth="1"/>
    <col min="4875" max="4875" width="12.140625" style="518" customWidth="1"/>
    <col min="4876" max="4876" width="13.5703125" style="518" customWidth="1"/>
    <col min="4877" max="4877" width="21.140625" style="518" customWidth="1"/>
    <col min="4878" max="4878" width="5" style="518" customWidth="1"/>
    <col min="4879" max="4879" width="17" style="518" customWidth="1"/>
    <col min="4880" max="4880" width="15.7109375" style="518" customWidth="1"/>
    <col min="4881" max="4881" width="7" style="518" customWidth="1"/>
    <col min="4882" max="4882" width="9.140625" style="518"/>
    <col min="4883" max="4883" width="14.5703125" style="518" customWidth="1"/>
    <col min="4884" max="4884" width="14" style="518" customWidth="1"/>
    <col min="4885" max="5122" width="9.140625" style="518"/>
    <col min="5123" max="5123" width="4" style="518" customWidth="1"/>
    <col min="5124" max="5124" width="23" style="518" customWidth="1"/>
    <col min="5125" max="5125" width="17.5703125" style="518" customWidth="1"/>
    <col min="5126" max="5126" width="16.85546875" style="518" customWidth="1"/>
    <col min="5127" max="5128" width="9" style="518" customWidth="1"/>
    <col min="5129" max="5129" width="11.5703125" style="518" customWidth="1"/>
    <col min="5130" max="5130" width="10.42578125" style="518" customWidth="1"/>
    <col min="5131" max="5131" width="12.140625" style="518" customWidth="1"/>
    <col min="5132" max="5132" width="13.5703125" style="518" customWidth="1"/>
    <col min="5133" max="5133" width="21.140625" style="518" customWidth="1"/>
    <col min="5134" max="5134" width="5" style="518" customWidth="1"/>
    <col min="5135" max="5135" width="17" style="518" customWidth="1"/>
    <col min="5136" max="5136" width="15.7109375" style="518" customWidth="1"/>
    <col min="5137" max="5137" width="7" style="518" customWidth="1"/>
    <col min="5138" max="5138" width="9.140625" style="518"/>
    <col min="5139" max="5139" width="14.5703125" style="518" customWidth="1"/>
    <col min="5140" max="5140" width="14" style="518" customWidth="1"/>
    <col min="5141" max="5378" width="9.140625" style="518"/>
    <col min="5379" max="5379" width="4" style="518" customWidth="1"/>
    <col min="5380" max="5380" width="23" style="518" customWidth="1"/>
    <col min="5381" max="5381" width="17.5703125" style="518" customWidth="1"/>
    <col min="5382" max="5382" width="16.85546875" style="518" customWidth="1"/>
    <col min="5383" max="5384" width="9" style="518" customWidth="1"/>
    <col min="5385" max="5385" width="11.5703125" style="518" customWidth="1"/>
    <col min="5386" max="5386" width="10.42578125" style="518" customWidth="1"/>
    <col min="5387" max="5387" width="12.140625" style="518" customWidth="1"/>
    <col min="5388" max="5388" width="13.5703125" style="518" customWidth="1"/>
    <col min="5389" max="5389" width="21.140625" style="518" customWidth="1"/>
    <col min="5390" max="5390" width="5" style="518" customWidth="1"/>
    <col min="5391" max="5391" width="17" style="518" customWidth="1"/>
    <col min="5392" max="5392" width="15.7109375" style="518" customWidth="1"/>
    <col min="5393" max="5393" width="7" style="518" customWidth="1"/>
    <col min="5394" max="5394" width="9.140625" style="518"/>
    <col min="5395" max="5395" width="14.5703125" style="518" customWidth="1"/>
    <col min="5396" max="5396" width="14" style="518" customWidth="1"/>
    <col min="5397" max="5634" width="9.140625" style="518"/>
    <col min="5635" max="5635" width="4" style="518" customWidth="1"/>
    <col min="5636" max="5636" width="23" style="518" customWidth="1"/>
    <col min="5637" max="5637" width="17.5703125" style="518" customWidth="1"/>
    <col min="5638" max="5638" width="16.85546875" style="518" customWidth="1"/>
    <col min="5639" max="5640" width="9" style="518" customWidth="1"/>
    <col min="5641" max="5641" width="11.5703125" style="518" customWidth="1"/>
    <col min="5642" max="5642" width="10.42578125" style="518" customWidth="1"/>
    <col min="5643" max="5643" width="12.140625" style="518" customWidth="1"/>
    <col min="5644" max="5644" width="13.5703125" style="518" customWidth="1"/>
    <col min="5645" max="5645" width="21.140625" style="518" customWidth="1"/>
    <col min="5646" max="5646" width="5" style="518" customWidth="1"/>
    <col min="5647" max="5647" width="17" style="518" customWidth="1"/>
    <col min="5648" max="5648" width="15.7109375" style="518" customWidth="1"/>
    <col min="5649" max="5649" width="7" style="518" customWidth="1"/>
    <col min="5650" max="5650" width="9.140625" style="518"/>
    <col min="5651" max="5651" width="14.5703125" style="518" customWidth="1"/>
    <col min="5652" max="5652" width="14" style="518" customWidth="1"/>
    <col min="5653" max="5890" width="9.140625" style="518"/>
    <col min="5891" max="5891" width="4" style="518" customWidth="1"/>
    <col min="5892" max="5892" width="23" style="518" customWidth="1"/>
    <col min="5893" max="5893" width="17.5703125" style="518" customWidth="1"/>
    <col min="5894" max="5894" width="16.85546875" style="518" customWidth="1"/>
    <col min="5895" max="5896" width="9" style="518" customWidth="1"/>
    <col min="5897" max="5897" width="11.5703125" style="518" customWidth="1"/>
    <col min="5898" max="5898" width="10.42578125" style="518" customWidth="1"/>
    <col min="5899" max="5899" width="12.140625" style="518" customWidth="1"/>
    <col min="5900" max="5900" width="13.5703125" style="518" customWidth="1"/>
    <col min="5901" max="5901" width="21.140625" style="518" customWidth="1"/>
    <col min="5902" max="5902" width="5" style="518" customWidth="1"/>
    <col min="5903" max="5903" width="17" style="518" customWidth="1"/>
    <col min="5904" max="5904" width="15.7109375" style="518" customWidth="1"/>
    <col min="5905" max="5905" width="7" style="518" customWidth="1"/>
    <col min="5906" max="5906" width="9.140625" style="518"/>
    <col min="5907" max="5907" width="14.5703125" style="518" customWidth="1"/>
    <col min="5908" max="5908" width="14" style="518" customWidth="1"/>
    <col min="5909" max="6146" width="9.140625" style="518"/>
    <col min="6147" max="6147" width="4" style="518" customWidth="1"/>
    <col min="6148" max="6148" width="23" style="518" customWidth="1"/>
    <col min="6149" max="6149" width="17.5703125" style="518" customWidth="1"/>
    <col min="6150" max="6150" width="16.85546875" style="518" customWidth="1"/>
    <col min="6151" max="6152" width="9" style="518" customWidth="1"/>
    <col min="6153" max="6153" width="11.5703125" style="518" customWidth="1"/>
    <col min="6154" max="6154" width="10.42578125" style="518" customWidth="1"/>
    <col min="6155" max="6155" width="12.140625" style="518" customWidth="1"/>
    <col min="6156" max="6156" width="13.5703125" style="518" customWidth="1"/>
    <col min="6157" max="6157" width="21.140625" style="518" customWidth="1"/>
    <col min="6158" max="6158" width="5" style="518" customWidth="1"/>
    <col min="6159" max="6159" width="17" style="518" customWidth="1"/>
    <col min="6160" max="6160" width="15.7109375" style="518" customWidth="1"/>
    <col min="6161" max="6161" width="7" style="518" customWidth="1"/>
    <col min="6162" max="6162" width="9.140625" style="518"/>
    <col min="6163" max="6163" width="14.5703125" style="518" customWidth="1"/>
    <col min="6164" max="6164" width="14" style="518" customWidth="1"/>
    <col min="6165" max="6402" width="9.140625" style="518"/>
    <col min="6403" max="6403" width="4" style="518" customWidth="1"/>
    <col min="6404" max="6404" width="23" style="518" customWidth="1"/>
    <col min="6405" max="6405" width="17.5703125" style="518" customWidth="1"/>
    <col min="6406" max="6406" width="16.85546875" style="518" customWidth="1"/>
    <col min="6407" max="6408" width="9" style="518" customWidth="1"/>
    <col min="6409" max="6409" width="11.5703125" style="518" customWidth="1"/>
    <col min="6410" max="6410" width="10.42578125" style="518" customWidth="1"/>
    <col min="6411" max="6411" width="12.140625" style="518" customWidth="1"/>
    <col min="6412" max="6412" width="13.5703125" style="518" customWidth="1"/>
    <col min="6413" max="6413" width="21.140625" style="518" customWidth="1"/>
    <col min="6414" max="6414" width="5" style="518" customWidth="1"/>
    <col min="6415" max="6415" width="17" style="518" customWidth="1"/>
    <col min="6416" max="6416" width="15.7109375" style="518" customWidth="1"/>
    <col min="6417" max="6417" width="7" style="518" customWidth="1"/>
    <col min="6418" max="6418" width="9.140625" style="518"/>
    <col min="6419" max="6419" width="14.5703125" style="518" customWidth="1"/>
    <col min="6420" max="6420" width="14" style="518" customWidth="1"/>
    <col min="6421" max="6658" width="9.140625" style="518"/>
    <col min="6659" max="6659" width="4" style="518" customWidth="1"/>
    <col min="6660" max="6660" width="23" style="518" customWidth="1"/>
    <col min="6661" max="6661" width="17.5703125" style="518" customWidth="1"/>
    <col min="6662" max="6662" width="16.85546875" style="518" customWidth="1"/>
    <col min="6663" max="6664" width="9" style="518" customWidth="1"/>
    <col min="6665" max="6665" width="11.5703125" style="518" customWidth="1"/>
    <col min="6666" max="6666" width="10.42578125" style="518" customWidth="1"/>
    <col min="6667" max="6667" width="12.140625" style="518" customWidth="1"/>
    <col min="6668" max="6668" width="13.5703125" style="518" customWidth="1"/>
    <col min="6669" max="6669" width="21.140625" style="518" customWidth="1"/>
    <col min="6670" max="6670" width="5" style="518" customWidth="1"/>
    <col min="6671" max="6671" width="17" style="518" customWidth="1"/>
    <col min="6672" max="6672" width="15.7109375" style="518" customWidth="1"/>
    <col min="6673" max="6673" width="7" style="518" customWidth="1"/>
    <col min="6674" max="6674" width="9.140625" style="518"/>
    <col min="6675" max="6675" width="14.5703125" style="518" customWidth="1"/>
    <col min="6676" max="6676" width="14" style="518" customWidth="1"/>
    <col min="6677" max="6914" width="9.140625" style="518"/>
    <col min="6915" max="6915" width="4" style="518" customWidth="1"/>
    <col min="6916" max="6916" width="23" style="518" customWidth="1"/>
    <col min="6917" max="6917" width="17.5703125" style="518" customWidth="1"/>
    <col min="6918" max="6918" width="16.85546875" style="518" customWidth="1"/>
    <col min="6919" max="6920" width="9" style="518" customWidth="1"/>
    <col min="6921" max="6921" width="11.5703125" style="518" customWidth="1"/>
    <col min="6922" max="6922" width="10.42578125" style="518" customWidth="1"/>
    <col min="6923" max="6923" width="12.140625" style="518" customWidth="1"/>
    <col min="6924" max="6924" width="13.5703125" style="518" customWidth="1"/>
    <col min="6925" max="6925" width="21.140625" style="518" customWidth="1"/>
    <col min="6926" max="6926" width="5" style="518" customWidth="1"/>
    <col min="6927" max="6927" width="17" style="518" customWidth="1"/>
    <col min="6928" max="6928" width="15.7109375" style="518" customWidth="1"/>
    <col min="6929" max="6929" width="7" style="518" customWidth="1"/>
    <col min="6930" max="6930" width="9.140625" style="518"/>
    <col min="6931" max="6931" width="14.5703125" style="518" customWidth="1"/>
    <col min="6932" max="6932" width="14" style="518" customWidth="1"/>
    <col min="6933" max="7170" width="9.140625" style="518"/>
    <col min="7171" max="7171" width="4" style="518" customWidth="1"/>
    <col min="7172" max="7172" width="23" style="518" customWidth="1"/>
    <col min="7173" max="7173" width="17.5703125" style="518" customWidth="1"/>
    <col min="7174" max="7174" width="16.85546875" style="518" customWidth="1"/>
    <col min="7175" max="7176" width="9" style="518" customWidth="1"/>
    <col min="7177" max="7177" width="11.5703125" style="518" customWidth="1"/>
    <col min="7178" max="7178" width="10.42578125" style="518" customWidth="1"/>
    <col min="7179" max="7179" width="12.140625" style="518" customWidth="1"/>
    <col min="7180" max="7180" width="13.5703125" style="518" customWidth="1"/>
    <col min="7181" max="7181" width="21.140625" style="518" customWidth="1"/>
    <col min="7182" max="7182" width="5" style="518" customWidth="1"/>
    <col min="7183" max="7183" width="17" style="518" customWidth="1"/>
    <col min="7184" max="7184" width="15.7109375" style="518" customWidth="1"/>
    <col min="7185" max="7185" width="7" style="518" customWidth="1"/>
    <col min="7186" max="7186" width="9.140625" style="518"/>
    <col min="7187" max="7187" width="14.5703125" style="518" customWidth="1"/>
    <col min="7188" max="7188" width="14" style="518" customWidth="1"/>
    <col min="7189" max="7426" width="9.140625" style="518"/>
    <col min="7427" max="7427" width="4" style="518" customWidth="1"/>
    <col min="7428" max="7428" width="23" style="518" customWidth="1"/>
    <col min="7429" max="7429" width="17.5703125" style="518" customWidth="1"/>
    <col min="7430" max="7430" width="16.85546875" style="518" customWidth="1"/>
    <col min="7431" max="7432" width="9" style="518" customWidth="1"/>
    <col min="7433" max="7433" width="11.5703125" style="518" customWidth="1"/>
    <col min="7434" max="7434" width="10.42578125" style="518" customWidth="1"/>
    <col min="7435" max="7435" width="12.140625" style="518" customWidth="1"/>
    <col min="7436" max="7436" width="13.5703125" style="518" customWidth="1"/>
    <col min="7437" max="7437" width="21.140625" style="518" customWidth="1"/>
    <col min="7438" max="7438" width="5" style="518" customWidth="1"/>
    <col min="7439" max="7439" width="17" style="518" customWidth="1"/>
    <col min="7440" max="7440" width="15.7109375" style="518" customWidth="1"/>
    <col min="7441" max="7441" width="7" style="518" customWidth="1"/>
    <col min="7442" max="7442" width="9.140625" style="518"/>
    <col min="7443" max="7443" width="14.5703125" style="518" customWidth="1"/>
    <col min="7444" max="7444" width="14" style="518" customWidth="1"/>
    <col min="7445" max="7682" width="9.140625" style="518"/>
    <col min="7683" max="7683" width="4" style="518" customWidth="1"/>
    <col min="7684" max="7684" width="23" style="518" customWidth="1"/>
    <col min="7685" max="7685" width="17.5703125" style="518" customWidth="1"/>
    <col min="7686" max="7686" width="16.85546875" style="518" customWidth="1"/>
    <col min="7687" max="7688" width="9" style="518" customWidth="1"/>
    <col min="7689" max="7689" width="11.5703125" style="518" customWidth="1"/>
    <col min="7690" max="7690" width="10.42578125" style="518" customWidth="1"/>
    <col min="7691" max="7691" width="12.140625" style="518" customWidth="1"/>
    <col min="7692" max="7692" width="13.5703125" style="518" customWidth="1"/>
    <col min="7693" max="7693" width="21.140625" style="518" customWidth="1"/>
    <col min="7694" max="7694" width="5" style="518" customWidth="1"/>
    <col min="7695" max="7695" width="17" style="518" customWidth="1"/>
    <col min="7696" max="7696" width="15.7109375" style="518" customWidth="1"/>
    <col min="7697" max="7697" width="7" style="518" customWidth="1"/>
    <col min="7698" max="7698" width="9.140625" style="518"/>
    <col min="7699" max="7699" width="14.5703125" style="518" customWidth="1"/>
    <col min="7700" max="7700" width="14" style="518" customWidth="1"/>
    <col min="7701" max="7938" width="9.140625" style="518"/>
    <col min="7939" max="7939" width="4" style="518" customWidth="1"/>
    <col min="7940" max="7940" width="23" style="518" customWidth="1"/>
    <col min="7941" max="7941" width="17.5703125" style="518" customWidth="1"/>
    <col min="7942" max="7942" width="16.85546875" style="518" customWidth="1"/>
    <col min="7943" max="7944" width="9" style="518" customWidth="1"/>
    <col min="7945" max="7945" width="11.5703125" style="518" customWidth="1"/>
    <col min="7946" max="7946" width="10.42578125" style="518" customWidth="1"/>
    <col min="7947" max="7947" width="12.140625" style="518" customWidth="1"/>
    <col min="7948" max="7948" width="13.5703125" style="518" customWidth="1"/>
    <col min="7949" max="7949" width="21.140625" style="518" customWidth="1"/>
    <col min="7950" max="7950" width="5" style="518" customWidth="1"/>
    <col min="7951" max="7951" width="17" style="518" customWidth="1"/>
    <col min="7952" max="7952" width="15.7109375" style="518" customWidth="1"/>
    <col min="7953" max="7953" width="7" style="518" customWidth="1"/>
    <col min="7954" max="7954" width="9.140625" style="518"/>
    <col min="7955" max="7955" width="14.5703125" style="518" customWidth="1"/>
    <col min="7956" max="7956" width="14" style="518" customWidth="1"/>
    <col min="7957" max="8194" width="9.140625" style="518"/>
    <col min="8195" max="8195" width="4" style="518" customWidth="1"/>
    <col min="8196" max="8196" width="23" style="518" customWidth="1"/>
    <col min="8197" max="8197" width="17.5703125" style="518" customWidth="1"/>
    <col min="8198" max="8198" width="16.85546875" style="518" customWidth="1"/>
    <col min="8199" max="8200" width="9" style="518" customWidth="1"/>
    <col min="8201" max="8201" width="11.5703125" style="518" customWidth="1"/>
    <col min="8202" max="8202" width="10.42578125" style="518" customWidth="1"/>
    <col min="8203" max="8203" width="12.140625" style="518" customWidth="1"/>
    <col min="8204" max="8204" width="13.5703125" style="518" customWidth="1"/>
    <col min="8205" max="8205" width="21.140625" style="518" customWidth="1"/>
    <col min="8206" max="8206" width="5" style="518" customWidth="1"/>
    <col min="8207" max="8207" width="17" style="518" customWidth="1"/>
    <col min="8208" max="8208" width="15.7109375" style="518" customWidth="1"/>
    <col min="8209" max="8209" width="7" style="518" customWidth="1"/>
    <col min="8210" max="8210" width="9.140625" style="518"/>
    <col min="8211" max="8211" width="14.5703125" style="518" customWidth="1"/>
    <col min="8212" max="8212" width="14" style="518" customWidth="1"/>
    <col min="8213" max="8450" width="9.140625" style="518"/>
    <col min="8451" max="8451" width="4" style="518" customWidth="1"/>
    <col min="8452" max="8452" width="23" style="518" customWidth="1"/>
    <col min="8453" max="8453" width="17.5703125" style="518" customWidth="1"/>
    <col min="8454" max="8454" width="16.85546875" style="518" customWidth="1"/>
    <col min="8455" max="8456" width="9" style="518" customWidth="1"/>
    <col min="8457" max="8457" width="11.5703125" style="518" customWidth="1"/>
    <col min="8458" max="8458" width="10.42578125" style="518" customWidth="1"/>
    <col min="8459" max="8459" width="12.140625" style="518" customWidth="1"/>
    <col min="8460" max="8460" width="13.5703125" style="518" customWidth="1"/>
    <col min="8461" max="8461" width="21.140625" style="518" customWidth="1"/>
    <col min="8462" max="8462" width="5" style="518" customWidth="1"/>
    <col min="8463" max="8463" width="17" style="518" customWidth="1"/>
    <col min="8464" max="8464" width="15.7109375" style="518" customWidth="1"/>
    <col min="8465" max="8465" width="7" style="518" customWidth="1"/>
    <col min="8466" max="8466" width="9.140625" style="518"/>
    <col min="8467" max="8467" width="14.5703125" style="518" customWidth="1"/>
    <col min="8468" max="8468" width="14" style="518" customWidth="1"/>
    <col min="8469" max="8706" width="9.140625" style="518"/>
    <col min="8707" max="8707" width="4" style="518" customWidth="1"/>
    <col min="8708" max="8708" width="23" style="518" customWidth="1"/>
    <col min="8709" max="8709" width="17.5703125" style="518" customWidth="1"/>
    <col min="8710" max="8710" width="16.85546875" style="518" customWidth="1"/>
    <col min="8711" max="8712" width="9" style="518" customWidth="1"/>
    <col min="8713" max="8713" width="11.5703125" style="518" customWidth="1"/>
    <col min="8714" max="8714" width="10.42578125" style="518" customWidth="1"/>
    <col min="8715" max="8715" width="12.140625" style="518" customWidth="1"/>
    <col min="8716" max="8716" width="13.5703125" style="518" customWidth="1"/>
    <col min="8717" max="8717" width="21.140625" style="518" customWidth="1"/>
    <col min="8718" max="8718" width="5" style="518" customWidth="1"/>
    <col min="8719" max="8719" width="17" style="518" customWidth="1"/>
    <col min="8720" max="8720" width="15.7109375" style="518" customWidth="1"/>
    <col min="8721" max="8721" width="7" style="518" customWidth="1"/>
    <col min="8722" max="8722" width="9.140625" style="518"/>
    <col min="8723" max="8723" width="14.5703125" style="518" customWidth="1"/>
    <col min="8724" max="8724" width="14" style="518" customWidth="1"/>
    <col min="8725" max="8962" width="9.140625" style="518"/>
    <col min="8963" max="8963" width="4" style="518" customWidth="1"/>
    <col min="8964" max="8964" width="23" style="518" customWidth="1"/>
    <col min="8965" max="8965" width="17.5703125" style="518" customWidth="1"/>
    <col min="8966" max="8966" width="16.85546875" style="518" customWidth="1"/>
    <col min="8967" max="8968" width="9" style="518" customWidth="1"/>
    <col min="8969" max="8969" width="11.5703125" style="518" customWidth="1"/>
    <col min="8970" max="8970" width="10.42578125" style="518" customWidth="1"/>
    <col min="8971" max="8971" width="12.140625" style="518" customWidth="1"/>
    <col min="8972" max="8972" width="13.5703125" style="518" customWidth="1"/>
    <col min="8973" max="8973" width="21.140625" style="518" customWidth="1"/>
    <col min="8974" max="8974" width="5" style="518" customWidth="1"/>
    <col min="8975" max="8975" width="17" style="518" customWidth="1"/>
    <col min="8976" max="8976" width="15.7109375" style="518" customWidth="1"/>
    <col min="8977" max="8977" width="7" style="518" customWidth="1"/>
    <col min="8978" max="8978" width="9.140625" style="518"/>
    <col min="8979" max="8979" width="14.5703125" style="518" customWidth="1"/>
    <col min="8980" max="8980" width="14" style="518" customWidth="1"/>
    <col min="8981" max="9218" width="9.140625" style="518"/>
    <col min="9219" max="9219" width="4" style="518" customWidth="1"/>
    <col min="9220" max="9220" width="23" style="518" customWidth="1"/>
    <col min="9221" max="9221" width="17.5703125" style="518" customWidth="1"/>
    <col min="9222" max="9222" width="16.85546875" style="518" customWidth="1"/>
    <col min="9223" max="9224" width="9" style="518" customWidth="1"/>
    <col min="9225" max="9225" width="11.5703125" style="518" customWidth="1"/>
    <col min="9226" max="9226" width="10.42578125" style="518" customWidth="1"/>
    <col min="9227" max="9227" width="12.140625" style="518" customWidth="1"/>
    <col min="9228" max="9228" width="13.5703125" style="518" customWidth="1"/>
    <col min="9229" max="9229" width="21.140625" style="518" customWidth="1"/>
    <col min="9230" max="9230" width="5" style="518" customWidth="1"/>
    <col min="9231" max="9231" width="17" style="518" customWidth="1"/>
    <col min="9232" max="9232" width="15.7109375" style="518" customWidth="1"/>
    <col min="9233" max="9233" width="7" style="518" customWidth="1"/>
    <col min="9234" max="9234" width="9.140625" style="518"/>
    <col min="9235" max="9235" width="14.5703125" style="518" customWidth="1"/>
    <col min="9236" max="9236" width="14" style="518" customWidth="1"/>
    <col min="9237" max="9474" width="9.140625" style="518"/>
    <col min="9475" max="9475" width="4" style="518" customWidth="1"/>
    <col min="9476" max="9476" width="23" style="518" customWidth="1"/>
    <col min="9477" max="9477" width="17.5703125" style="518" customWidth="1"/>
    <col min="9478" max="9478" width="16.85546875" style="518" customWidth="1"/>
    <col min="9479" max="9480" width="9" style="518" customWidth="1"/>
    <col min="9481" max="9481" width="11.5703125" style="518" customWidth="1"/>
    <col min="9482" max="9482" width="10.42578125" style="518" customWidth="1"/>
    <col min="9483" max="9483" width="12.140625" style="518" customWidth="1"/>
    <col min="9484" max="9484" width="13.5703125" style="518" customWidth="1"/>
    <col min="9485" max="9485" width="21.140625" style="518" customWidth="1"/>
    <col min="9486" max="9486" width="5" style="518" customWidth="1"/>
    <col min="9487" max="9487" width="17" style="518" customWidth="1"/>
    <col min="9488" max="9488" width="15.7109375" style="518" customWidth="1"/>
    <col min="9489" max="9489" width="7" style="518" customWidth="1"/>
    <col min="9490" max="9490" width="9.140625" style="518"/>
    <col min="9491" max="9491" width="14.5703125" style="518" customWidth="1"/>
    <col min="9492" max="9492" width="14" style="518" customWidth="1"/>
    <col min="9493" max="9730" width="9.140625" style="518"/>
    <col min="9731" max="9731" width="4" style="518" customWidth="1"/>
    <col min="9732" max="9732" width="23" style="518" customWidth="1"/>
    <col min="9733" max="9733" width="17.5703125" style="518" customWidth="1"/>
    <col min="9734" max="9734" width="16.85546875" style="518" customWidth="1"/>
    <col min="9735" max="9736" width="9" style="518" customWidth="1"/>
    <col min="9737" max="9737" width="11.5703125" style="518" customWidth="1"/>
    <col min="9738" max="9738" width="10.42578125" style="518" customWidth="1"/>
    <col min="9739" max="9739" width="12.140625" style="518" customWidth="1"/>
    <col min="9740" max="9740" width="13.5703125" style="518" customWidth="1"/>
    <col min="9741" max="9741" width="21.140625" style="518" customWidth="1"/>
    <col min="9742" max="9742" width="5" style="518" customWidth="1"/>
    <col min="9743" max="9743" width="17" style="518" customWidth="1"/>
    <col min="9744" max="9744" width="15.7109375" style="518" customWidth="1"/>
    <col min="9745" max="9745" width="7" style="518" customWidth="1"/>
    <col min="9746" max="9746" width="9.140625" style="518"/>
    <col min="9747" max="9747" width="14.5703125" style="518" customWidth="1"/>
    <col min="9748" max="9748" width="14" style="518" customWidth="1"/>
    <col min="9749" max="9986" width="9.140625" style="518"/>
    <col min="9987" max="9987" width="4" style="518" customWidth="1"/>
    <col min="9988" max="9988" width="23" style="518" customWidth="1"/>
    <col min="9989" max="9989" width="17.5703125" style="518" customWidth="1"/>
    <col min="9990" max="9990" width="16.85546875" style="518" customWidth="1"/>
    <col min="9991" max="9992" width="9" style="518" customWidth="1"/>
    <col min="9993" max="9993" width="11.5703125" style="518" customWidth="1"/>
    <col min="9994" max="9994" width="10.42578125" style="518" customWidth="1"/>
    <col min="9995" max="9995" width="12.140625" style="518" customWidth="1"/>
    <col min="9996" max="9996" width="13.5703125" style="518" customWidth="1"/>
    <col min="9997" max="9997" width="21.140625" style="518" customWidth="1"/>
    <col min="9998" max="9998" width="5" style="518" customWidth="1"/>
    <col min="9999" max="9999" width="17" style="518" customWidth="1"/>
    <col min="10000" max="10000" width="15.7109375" style="518" customWidth="1"/>
    <col min="10001" max="10001" width="7" style="518" customWidth="1"/>
    <col min="10002" max="10002" width="9.140625" style="518"/>
    <col min="10003" max="10003" width="14.5703125" style="518" customWidth="1"/>
    <col min="10004" max="10004" width="14" style="518" customWidth="1"/>
    <col min="10005" max="10242" width="9.140625" style="518"/>
    <col min="10243" max="10243" width="4" style="518" customWidth="1"/>
    <col min="10244" max="10244" width="23" style="518" customWidth="1"/>
    <col min="10245" max="10245" width="17.5703125" style="518" customWidth="1"/>
    <col min="10246" max="10246" width="16.85546875" style="518" customWidth="1"/>
    <col min="10247" max="10248" width="9" style="518" customWidth="1"/>
    <col min="10249" max="10249" width="11.5703125" style="518" customWidth="1"/>
    <col min="10250" max="10250" width="10.42578125" style="518" customWidth="1"/>
    <col min="10251" max="10251" width="12.140625" style="518" customWidth="1"/>
    <col min="10252" max="10252" width="13.5703125" style="518" customWidth="1"/>
    <col min="10253" max="10253" width="21.140625" style="518" customWidth="1"/>
    <col min="10254" max="10254" width="5" style="518" customWidth="1"/>
    <col min="10255" max="10255" width="17" style="518" customWidth="1"/>
    <col min="10256" max="10256" width="15.7109375" style="518" customWidth="1"/>
    <col min="10257" max="10257" width="7" style="518" customWidth="1"/>
    <col min="10258" max="10258" width="9.140625" style="518"/>
    <col min="10259" max="10259" width="14.5703125" style="518" customWidth="1"/>
    <col min="10260" max="10260" width="14" style="518" customWidth="1"/>
    <col min="10261" max="10498" width="9.140625" style="518"/>
    <col min="10499" max="10499" width="4" style="518" customWidth="1"/>
    <col min="10500" max="10500" width="23" style="518" customWidth="1"/>
    <col min="10501" max="10501" width="17.5703125" style="518" customWidth="1"/>
    <col min="10502" max="10502" width="16.85546875" style="518" customWidth="1"/>
    <col min="10503" max="10504" width="9" style="518" customWidth="1"/>
    <col min="10505" max="10505" width="11.5703125" style="518" customWidth="1"/>
    <col min="10506" max="10506" width="10.42578125" style="518" customWidth="1"/>
    <col min="10507" max="10507" width="12.140625" style="518" customWidth="1"/>
    <col min="10508" max="10508" width="13.5703125" style="518" customWidth="1"/>
    <col min="10509" max="10509" width="21.140625" style="518" customWidth="1"/>
    <col min="10510" max="10510" width="5" style="518" customWidth="1"/>
    <col min="10511" max="10511" width="17" style="518" customWidth="1"/>
    <col min="10512" max="10512" width="15.7109375" style="518" customWidth="1"/>
    <col min="10513" max="10513" width="7" style="518" customWidth="1"/>
    <col min="10514" max="10514" width="9.140625" style="518"/>
    <col min="10515" max="10515" width="14.5703125" style="518" customWidth="1"/>
    <col min="10516" max="10516" width="14" style="518" customWidth="1"/>
    <col min="10517" max="10754" width="9.140625" style="518"/>
    <col min="10755" max="10755" width="4" style="518" customWidth="1"/>
    <col min="10756" max="10756" width="23" style="518" customWidth="1"/>
    <col min="10757" max="10757" width="17.5703125" style="518" customWidth="1"/>
    <col min="10758" max="10758" width="16.85546875" style="518" customWidth="1"/>
    <col min="10759" max="10760" width="9" style="518" customWidth="1"/>
    <col min="10761" max="10761" width="11.5703125" style="518" customWidth="1"/>
    <col min="10762" max="10762" width="10.42578125" style="518" customWidth="1"/>
    <col min="10763" max="10763" width="12.140625" style="518" customWidth="1"/>
    <col min="10764" max="10764" width="13.5703125" style="518" customWidth="1"/>
    <col min="10765" max="10765" width="21.140625" style="518" customWidth="1"/>
    <col min="10766" max="10766" width="5" style="518" customWidth="1"/>
    <col min="10767" max="10767" width="17" style="518" customWidth="1"/>
    <col min="10768" max="10768" width="15.7109375" style="518" customWidth="1"/>
    <col min="10769" max="10769" width="7" style="518" customWidth="1"/>
    <col min="10770" max="10770" width="9.140625" style="518"/>
    <col min="10771" max="10771" width="14.5703125" style="518" customWidth="1"/>
    <col min="10772" max="10772" width="14" style="518" customWidth="1"/>
    <col min="10773" max="11010" width="9.140625" style="518"/>
    <col min="11011" max="11011" width="4" style="518" customWidth="1"/>
    <col min="11012" max="11012" width="23" style="518" customWidth="1"/>
    <col min="11013" max="11013" width="17.5703125" style="518" customWidth="1"/>
    <col min="11014" max="11014" width="16.85546875" style="518" customWidth="1"/>
    <col min="11015" max="11016" width="9" style="518" customWidth="1"/>
    <col min="11017" max="11017" width="11.5703125" style="518" customWidth="1"/>
    <col min="11018" max="11018" width="10.42578125" style="518" customWidth="1"/>
    <col min="11019" max="11019" width="12.140625" style="518" customWidth="1"/>
    <col min="11020" max="11020" width="13.5703125" style="518" customWidth="1"/>
    <col min="11021" max="11021" width="21.140625" style="518" customWidth="1"/>
    <col min="11022" max="11022" width="5" style="518" customWidth="1"/>
    <col min="11023" max="11023" width="17" style="518" customWidth="1"/>
    <col min="11024" max="11024" width="15.7109375" style="518" customWidth="1"/>
    <col min="11025" max="11025" width="7" style="518" customWidth="1"/>
    <col min="11026" max="11026" width="9.140625" style="518"/>
    <col min="11027" max="11027" width="14.5703125" style="518" customWidth="1"/>
    <col min="11028" max="11028" width="14" style="518" customWidth="1"/>
    <col min="11029" max="11266" width="9.140625" style="518"/>
    <col min="11267" max="11267" width="4" style="518" customWidth="1"/>
    <col min="11268" max="11268" width="23" style="518" customWidth="1"/>
    <col min="11269" max="11269" width="17.5703125" style="518" customWidth="1"/>
    <col min="11270" max="11270" width="16.85546875" style="518" customWidth="1"/>
    <col min="11271" max="11272" width="9" style="518" customWidth="1"/>
    <col min="11273" max="11273" width="11.5703125" style="518" customWidth="1"/>
    <col min="11274" max="11274" width="10.42578125" style="518" customWidth="1"/>
    <col min="11275" max="11275" width="12.140625" style="518" customWidth="1"/>
    <col min="11276" max="11276" width="13.5703125" style="518" customWidth="1"/>
    <col min="11277" max="11277" width="21.140625" style="518" customWidth="1"/>
    <col min="11278" max="11278" width="5" style="518" customWidth="1"/>
    <col min="11279" max="11279" width="17" style="518" customWidth="1"/>
    <col min="11280" max="11280" width="15.7109375" style="518" customWidth="1"/>
    <col min="11281" max="11281" width="7" style="518" customWidth="1"/>
    <col min="11282" max="11282" width="9.140625" style="518"/>
    <col min="11283" max="11283" width="14.5703125" style="518" customWidth="1"/>
    <col min="11284" max="11284" width="14" style="518" customWidth="1"/>
    <col min="11285" max="11522" width="9.140625" style="518"/>
    <col min="11523" max="11523" width="4" style="518" customWidth="1"/>
    <col min="11524" max="11524" width="23" style="518" customWidth="1"/>
    <col min="11525" max="11525" width="17.5703125" style="518" customWidth="1"/>
    <col min="11526" max="11526" width="16.85546875" style="518" customWidth="1"/>
    <col min="11527" max="11528" width="9" style="518" customWidth="1"/>
    <col min="11529" max="11529" width="11.5703125" style="518" customWidth="1"/>
    <col min="11530" max="11530" width="10.42578125" style="518" customWidth="1"/>
    <col min="11531" max="11531" width="12.140625" style="518" customWidth="1"/>
    <col min="11532" max="11532" width="13.5703125" style="518" customWidth="1"/>
    <col min="11533" max="11533" width="21.140625" style="518" customWidth="1"/>
    <col min="11534" max="11534" width="5" style="518" customWidth="1"/>
    <col min="11535" max="11535" width="17" style="518" customWidth="1"/>
    <col min="11536" max="11536" width="15.7109375" style="518" customWidth="1"/>
    <col min="11537" max="11537" width="7" style="518" customWidth="1"/>
    <col min="11538" max="11538" width="9.140625" style="518"/>
    <col min="11539" max="11539" width="14.5703125" style="518" customWidth="1"/>
    <col min="11540" max="11540" width="14" style="518" customWidth="1"/>
    <col min="11541" max="11778" width="9.140625" style="518"/>
    <col min="11779" max="11779" width="4" style="518" customWidth="1"/>
    <col min="11780" max="11780" width="23" style="518" customWidth="1"/>
    <col min="11781" max="11781" width="17.5703125" style="518" customWidth="1"/>
    <col min="11782" max="11782" width="16.85546875" style="518" customWidth="1"/>
    <col min="11783" max="11784" width="9" style="518" customWidth="1"/>
    <col min="11785" max="11785" width="11.5703125" style="518" customWidth="1"/>
    <col min="11786" max="11786" width="10.42578125" style="518" customWidth="1"/>
    <col min="11787" max="11787" width="12.140625" style="518" customWidth="1"/>
    <col min="11788" max="11788" width="13.5703125" style="518" customWidth="1"/>
    <col min="11789" max="11789" width="21.140625" style="518" customWidth="1"/>
    <col min="11790" max="11790" width="5" style="518" customWidth="1"/>
    <col min="11791" max="11791" width="17" style="518" customWidth="1"/>
    <col min="11792" max="11792" width="15.7109375" style="518" customWidth="1"/>
    <col min="11793" max="11793" width="7" style="518" customWidth="1"/>
    <col min="11794" max="11794" width="9.140625" style="518"/>
    <col min="11795" max="11795" width="14.5703125" style="518" customWidth="1"/>
    <col min="11796" max="11796" width="14" style="518" customWidth="1"/>
    <col min="11797" max="12034" width="9.140625" style="518"/>
    <col min="12035" max="12035" width="4" style="518" customWidth="1"/>
    <col min="12036" max="12036" width="23" style="518" customWidth="1"/>
    <col min="12037" max="12037" width="17.5703125" style="518" customWidth="1"/>
    <col min="12038" max="12038" width="16.85546875" style="518" customWidth="1"/>
    <col min="12039" max="12040" width="9" style="518" customWidth="1"/>
    <col min="12041" max="12041" width="11.5703125" style="518" customWidth="1"/>
    <col min="12042" max="12042" width="10.42578125" style="518" customWidth="1"/>
    <col min="12043" max="12043" width="12.140625" style="518" customWidth="1"/>
    <col min="12044" max="12044" width="13.5703125" style="518" customWidth="1"/>
    <col min="12045" max="12045" width="21.140625" style="518" customWidth="1"/>
    <col min="12046" max="12046" width="5" style="518" customWidth="1"/>
    <col min="12047" max="12047" width="17" style="518" customWidth="1"/>
    <col min="12048" max="12048" width="15.7109375" style="518" customWidth="1"/>
    <col min="12049" max="12049" width="7" style="518" customWidth="1"/>
    <col min="12050" max="12050" width="9.140625" style="518"/>
    <col min="12051" max="12051" width="14.5703125" style="518" customWidth="1"/>
    <col min="12052" max="12052" width="14" style="518" customWidth="1"/>
    <col min="12053" max="12290" width="9.140625" style="518"/>
    <col min="12291" max="12291" width="4" style="518" customWidth="1"/>
    <col min="12292" max="12292" width="23" style="518" customWidth="1"/>
    <col min="12293" max="12293" width="17.5703125" style="518" customWidth="1"/>
    <col min="12294" max="12294" width="16.85546875" style="518" customWidth="1"/>
    <col min="12295" max="12296" width="9" style="518" customWidth="1"/>
    <col min="12297" max="12297" width="11.5703125" style="518" customWidth="1"/>
    <col min="12298" max="12298" width="10.42578125" style="518" customWidth="1"/>
    <col min="12299" max="12299" width="12.140625" style="518" customWidth="1"/>
    <col min="12300" max="12300" width="13.5703125" style="518" customWidth="1"/>
    <col min="12301" max="12301" width="21.140625" style="518" customWidth="1"/>
    <col min="12302" max="12302" width="5" style="518" customWidth="1"/>
    <col min="12303" max="12303" width="17" style="518" customWidth="1"/>
    <col min="12304" max="12304" width="15.7109375" style="518" customWidth="1"/>
    <col min="12305" max="12305" width="7" style="518" customWidth="1"/>
    <col min="12306" max="12306" width="9.140625" style="518"/>
    <col min="12307" max="12307" width="14.5703125" style="518" customWidth="1"/>
    <col min="12308" max="12308" width="14" style="518" customWidth="1"/>
    <col min="12309" max="12546" width="9.140625" style="518"/>
    <col min="12547" max="12547" width="4" style="518" customWidth="1"/>
    <col min="12548" max="12548" width="23" style="518" customWidth="1"/>
    <col min="12549" max="12549" width="17.5703125" style="518" customWidth="1"/>
    <col min="12550" max="12550" width="16.85546875" style="518" customWidth="1"/>
    <col min="12551" max="12552" width="9" style="518" customWidth="1"/>
    <col min="12553" max="12553" width="11.5703125" style="518" customWidth="1"/>
    <col min="12554" max="12554" width="10.42578125" style="518" customWidth="1"/>
    <col min="12555" max="12555" width="12.140625" style="518" customWidth="1"/>
    <col min="12556" max="12556" width="13.5703125" style="518" customWidth="1"/>
    <col min="12557" max="12557" width="21.140625" style="518" customWidth="1"/>
    <col min="12558" max="12558" width="5" style="518" customWidth="1"/>
    <col min="12559" max="12559" width="17" style="518" customWidth="1"/>
    <col min="12560" max="12560" width="15.7109375" style="518" customWidth="1"/>
    <col min="12561" max="12561" width="7" style="518" customWidth="1"/>
    <col min="12562" max="12562" width="9.140625" style="518"/>
    <col min="12563" max="12563" width="14.5703125" style="518" customWidth="1"/>
    <col min="12564" max="12564" width="14" style="518" customWidth="1"/>
    <col min="12565" max="12802" width="9.140625" style="518"/>
    <col min="12803" max="12803" width="4" style="518" customWidth="1"/>
    <col min="12804" max="12804" width="23" style="518" customWidth="1"/>
    <col min="12805" max="12805" width="17.5703125" style="518" customWidth="1"/>
    <col min="12806" max="12806" width="16.85546875" style="518" customWidth="1"/>
    <col min="12807" max="12808" width="9" style="518" customWidth="1"/>
    <col min="12809" max="12809" width="11.5703125" style="518" customWidth="1"/>
    <col min="12810" max="12810" width="10.42578125" style="518" customWidth="1"/>
    <col min="12811" max="12811" width="12.140625" style="518" customWidth="1"/>
    <col min="12812" max="12812" width="13.5703125" style="518" customWidth="1"/>
    <col min="12813" max="12813" width="21.140625" style="518" customWidth="1"/>
    <col min="12814" max="12814" width="5" style="518" customWidth="1"/>
    <col min="12815" max="12815" width="17" style="518" customWidth="1"/>
    <col min="12816" max="12816" width="15.7109375" style="518" customWidth="1"/>
    <col min="12817" max="12817" width="7" style="518" customWidth="1"/>
    <col min="12818" max="12818" width="9.140625" style="518"/>
    <col min="12819" max="12819" width="14.5703125" style="518" customWidth="1"/>
    <col min="12820" max="12820" width="14" style="518" customWidth="1"/>
    <col min="12821" max="13058" width="9.140625" style="518"/>
    <col min="13059" max="13059" width="4" style="518" customWidth="1"/>
    <col min="13060" max="13060" width="23" style="518" customWidth="1"/>
    <col min="13061" max="13061" width="17.5703125" style="518" customWidth="1"/>
    <col min="13062" max="13062" width="16.85546875" style="518" customWidth="1"/>
    <col min="13063" max="13064" width="9" style="518" customWidth="1"/>
    <col min="13065" max="13065" width="11.5703125" style="518" customWidth="1"/>
    <col min="13066" max="13066" width="10.42578125" style="518" customWidth="1"/>
    <col min="13067" max="13067" width="12.140625" style="518" customWidth="1"/>
    <col min="13068" max="13068" width="13.5703125" style="518" customWidth="1"/>
    <col min="13069" max="13069" width="21.140625" style="518" customWidth="1"/>
    <col min="13070" max="13070" width="5" style="518" customWidth="1"/>
    <col min="13071" max="13071" width="17" style="518" customWidth="1"/>
    <col min="13072" max="13072" width="15.7109375" style="518" customWidth="1"/>
    <col min="13073" max="13073" width="7" style="518" customWidth="1"/>
    <col min="13074" max="13074" width="9.140625" style="518"/>
    <col min="13075" max="13075" width="14.5703125" style="518" customWidth="1"/>
    <col min="13076" max="13076" width="14" style="518" customWidth="1"/>
    <col min="13077" max="13314" width="9.140625" style="518"/>
    <col min="13315" max="13315" width="4" style="518" customWidth="1"/>
    <col min="13316" max="13316" width="23" style="518" customWidth="1"/>
    <col min="13317" max="13317" width="17.5703125" style="518" customWidth="1"/>
    <col min="13318" max="13318" width="16.85546875" style="518" customWidth="1"/>
    <col min="13319" max="13320" width="9" style="518" customWidth="1"/>
    <col min="13321" max="13321" width="11.5703125" style="518" customWidth="1"/>
    <col min="13322" max="13322" width="10.42578125" style="518" customWidth="1"/>
    <col min="13323" max="13323" width="12.140625" style="518" customWidth="1"/>
    <col min="13324" max="13324" width="13.5703125" style="518" customWidth="1"/>
    <col min="13325" max="13325" width="21.140625" style="518" customWidth="1"/>
    <col min="13326" max="13326" width="5" style="518" customWidth="1"/>
    <col min="13327" max="13327" width="17" style="518" customWidth="1"/>
    <col min="13328" max="13328" width="15.7109375" style="518" customWidth="1"/>
    <col min="13329" max="13329" width="7" style="518" customWidth="1"/>
    <col min="13330" max="13330" width="9.140625" style="518"/>
    <col min="13331" max="13331" width="14.5703125" style="518" customWidth="1"/>
    <col min="13332" max="13332" width="14" style="518" customWidth="1"/>
    <col min="13333" max="13570" width="9.140625" style="518"/>
    <col min="13571" max="13571" width="4" style="518" customWidth="1"/>
    <col min="13572" max="13572" width="23" style="518" customWidth="1"/>
    <col min="13573" max="13573" width="17.5703125" style="518" customWidth="1"/>
    <col min="13574" max="13574" width="16.85546875" style="518" customWidth="1"/>
    <col min="13575" max="13576" width="9" style="518" customWidth="1"/>
    <col min="13577" max="13577" width="11.5703125" style="518" customWidth="1"/>
    <col min="13578" max="13578" width="10.42578125" style="518" customWidth="1"/>
    <col min="13579" max="13579" width="12.140625" style="518" customWidth="1"/>
    <col min="13580" max="13580" width="13.5703125" style="518" customWidth="1"/>
    <col min="13581" max="13581" width="21.140625" style="518" customWidth="1"/>
    <col min="13582" max="13582" width="5" style="518" customWidth="1"/>
    <col min="13583" max="13583" width="17" style="518" customWidth="1"/>
    <col min="13584" max="13584" width="15.7109375" style="518" customWidth="1"/>
    <col min="13585" max="13585" width="7" style="518" customWidth="1"/>
    <col min="13586" max="13586" width="9.140625" style="518"/>
    <col min="13587" max="13587" width="14.5703125" style="518" customWidth="1"/>
    <col min="13588" max="13588" width="14" style="518" customWidth="1"/>
    <col min="13589" max="13826" width="9.140625" style="518"/>
    <col min="13827" max="13827" width="4" style="518" customWidth="1"/>
    <col min="13828" max="13828" width="23" style="518" customWidth="1"/>
    <col min="13829" max="13829" width="17.5703125" style="518" customWidth="1"/>
    <col min="13830" max="13830" width="16.85546875" style="518" customWidth="1"/>
    <col min="13831" max="13832" width="9" style="518" customWidth="1"/>
    <col min="13833" max="13833" width="11.5703125" style="518" customWidth="1"/>
    <col min="13834" max="13834" width="10.42578125" style="518" customWidth="1"/>
    <col min="13835" max="13835" width="12.140625" style="518" customWidth="1"/>
    <col min="13836" max="13836" width="13.5703125" style="518" customWidth="1"/>
    <col min="13837" max="13837" width="21.140625" style="518" customWidth="1"/>
    <col min="13838" max="13838" width="5" style="518" customWidth="1"/>
    <col min="13839" max="13839" width="17" style="518" customWidth="1"/>
    <col min="13840" max="13840" width="15.7109375" style="518" customWidth="1"/>
    <col min="13841" max="13841" width="7" style="518" customWidth="1"/>
    <col min="13842" max="13842" width="9.140625" style="518"/>
    <col min="13843" max="13843" width="14.5703125" style="518" customWidth="1"/>
    <col min="13844" max="13844" width="14" style="518" customWidth="1"/>
    <col min="13845" max="14082" width="9.140625" style="518"/>
    <col min="14083" max="14083" width="4" style="518" customWidth="1"/>
    <col min="14084" max="14084" width="23" style="518" customWidth="1"/>
    <col min="14085" max="14085" width="17.5703125" style="518" customWidth="1"/>
    <col min="14086" max="14086" width="16.85546875" style="518" customWidth="1"/>
    <col min="14087" max="14088" width="9" style="518" customWidth="1"/>
    <col min="14089" max="14089" width="11.5703125" style="518" customWidth="1"/>
    <col min="14090" max="14090" width="10.42578125" style="518" customWidth="1"/>
    <col min="14091" max="14091" width="12.140625" style="518" customWidth="1"/>
    <col min="14092" max="14092" width="13.5703125" style="518" customWidth="1"/>
    <col min="14093" max="14093" width="21.140625" style="518" customWidth="1"/>
    <col min="14094" max="14094" width="5" style="518" customWidth="1"/>
    <col min="14095" max="14095" width="17" style="518" customWidth="1"/>
    <col min="14096" max="14096" width="15.7109375" style="518" customWidth="1"/>
    <col min="14097" max="14097" width="7" style="518" customWidth="1"/>
    <col min="14098" max="14098" width="9.140625" style="518"/>
    <col min="14099" max="14099" width="14.5703125" style="518" customWidth="1"/>
    <col min="14100" max="14100" width="14" style="518" customWidth="1"/>
    <col min="14101" max="14338" width="9.140625" style="518"/>
    <col min="14339" max="14339" width="4" style="518" customWidth="1"/>
    <col min="14340" max="14340" width="23" style="518" customWidth="1"/>
    <col min="14341" max="14341" width="17.5703125" style="518" customWidth="1"/>
    <col min="14342" max="14342" width="16.85546875" style="518" customWidth="1"/>
    <col min="14343" max="14344" width="9" style="518" customWidth="1"/>
    <col min="14345" max="14345" width="11.5703125" style="518" customWidth="1"/>
    <col min="14346" max="14346" width="10.42578125" style="518" customWidth="1"/>
    <col min="14347" max="14347" width="12.140625" style="518" customWidth="1"/>
    <col min="14348" max="14348" width="13.5703125" style="518" customWidth="1"/>
    <col min="14349" max="14349" width="21.140625" style="518" customWidth="1"/>
    <col min="14350" max="14350" width="5" style="518" customWidth="1"/>
    <col min="14351" max="14351" width="17" style="518" customWidth="1"/>
    <col min="14352" max="14352" width="15.7109375" style="518" customWidth="1"/>
    <col min="14353" max="14353" width="7" style="518" customWidth="1"/>
    <col min="14354" max="14354" width="9.140625" style="518"/>
    <col min="14355" max="14355" width="14.5703125" style="518" customWidth="1"/>
    <col min="14356" max="14356" width="14" style="518" customWidth="1"/>
    <col min="14357" max="14594" width="9.140625" style="518"/>
    <col min="14595" max="14595" width="4" style="518" customWidth="1"/>
    <col min="14596" max="14596" width="23" style="518" customWidth="1"/>
    <col min="14597" max="14597" width="17.5703125" style="518" customWidth="1"/>
    <col min="14598" max="14598" width="16.85546875" style="518" customWidth="1"/>
    <col min="14599" max="14600" width="9" style="518" customWidth="1"/>
    <col min="14601" max="14601" width="11.5703125" style="518" customWidth="1"/>
    <col min="14602" max="14602" width="10.42578125" style="518" customWidth="1"/>
    <col min="14603" max="14603" width="12.140625" style="518" customWidth="1"/>
    <col min="14604" max="14604" width="13.5703125" style="518" customWidth="1"/>
    <col min="14605" max="14605" width="21.140625" style="518" customWidth="1"/>
    <col min="14606" max="14606" width="5" style="518" customWidth="1"/>
    <col min="14607" max="14607" width="17" style="518" customWidth="1"/>
    <col min="14608" max="14608" width="15.7109375" style="518" customWidth="1"/>
    <col min="14609" max="14609" width="7" style="518" customWidth="1"/>
    <col min="14610" max="14610" width="9.140625" style="518"/>
    <col min="14611" max="14611" width="14.5703125" style="518" customWidth="1"/>
    <col min="14612" max="14612" width="14" style="518" customWidth="1"/>
    <col min="14613" max="14850" width="9.140625" style="518"/>
    <col min="14851" max="14851" width="4" style="518" customWidth="1"/>
    <col min="14852" max="14852" width="23" style="518" customWidth="1"/>
    <col min="14853" max="14853" width="17.5703125" style="518" customWidth="1"/>
    <col min="14854" max="14854" width="16.85546875" style="518" customWidth="1"/>
    <col min="14855" max="14856" width="9" style="518" customWidth="1"/>
    <col min="14857" max="14857" width="11.5703125" style="518" customWidth="1"/>
    <col min="14858" max="14858" width="10.42578125" style="518" customWidth="1"/>
    <col min="14859" max="14859" width="12.140625" style="518" customWidth="1"/>
    <col min="14860" max="14860" width="13.5703125" style="518" customWidth="1"/>
    <col min="14861" max="14861" width="21.140625" style="518" customWidth="1"/>
    <col min="14862" max="14862" width="5" style="518" customWidth="1"/>
    <col min="14863" max="14863" width="17" style="518" customWidth="1"/>
    <col min="14864" max="14864" width="15.7109375" style="518" customWidth="1"/>
    <col min="14865" max="14865" width="7" style="518" customWidth="1"/>
    <col min="14866" max="14866" width="9.140625" style="518"/>
    <col min="14867" max="14867" width="14.5703125" style="518" customWidth="1"/>
    <col min="14868" max="14868" width="14" style="518" customWidth="1"/>
    <col min="14869" max="15106" width="9.140625" style="518"/>
    <col min="15107" max="15107" width="4" style="518" customWidth="1"/>
    <col min="15108" max="15108" width="23" style="518" customWidth="1"/>
    <col min="15109" max="15109" width="17.5703125" style="518" customWidth="1"/>
    <col min="15110" max="15110" width="16.85546875" style="518" customWidth="1"/>
    <col min="15111" max="15112" width="9" style="518" customWidth="1"/>
    <col min="15113" max="15113" width="11.5703125" style="518" customWidth="1"/>
    <col min="15114" max="15114" width="10.42578125" style="518" customWidth="1"/>
    <col min="15115" max="15115" width="12.140625" style="518" customWidth="1"/>
    <col min="15116" max="15116" width="13.5703125" style="518" customWidth="1"/>
    <col min="15117" max="15117" width="21.140625" style="518" customWidth="1"/>
    <col min="15118" max="15118" width="5" style="518" customWidth="1"/>
    <col min="15119" max="15119" width="17" style="518" customWidth="1"/>
    <col min="15120" max="15120" width="15.7109375" style="518" customWidth="1"/>
    <col min="15121" max="15121" width="7" style="518" customWidth="1"/>
    <col min="15122" max="15122" width="9.140625" style="518"/>
    <col min="15123" max="15123" width="14.5703125" style="518" customWidth="1"/>
    <col min="15124" max="15124" width="14" style="518" customWidth="1"/>
    <col min="15125" max="15362" width="9.140625" style="518"/>
    <col min="15363" max="15363" width="4" style="518" customWidth="1"/>
    <col min="15364" max="15364" width="23" style="518" customWidth="1"/>
    <col min="15365" max="15365" width="17.5703125" style="518" customWidth="1"/>
    <col min="15366" max="15366" width="16.85546875" style="518" customWidth="1"/>
    <col min="15367" max="15368" width="9" style="518" customWidth="1"/>
    <col min="15369" max="15369" width="11.5703125" style="518" customWidth="1"/>
    <col min="15370" max="15370" width="10.42578125" style="518" customWidth="1"/>
    <col min="15371" max="15371" width="12.140625" style="518" customWidth="1"/>
    <col min="15372" max="15372" width="13.5703125" style="518" customWidth="1"/>
    <col min="15373" max="15373" width="21.140625" style="518" customWidth="1"/>
    <col min="15374" max="15374" width="5" style="518" customWidth="1"/>
    <col min="15375" max="15375" width="17" style="518" customWidth="1"/>
    <col min="15376" max="15376" width="15.7109375" style="518" customWidth="1"/>
    <col min="15377" max="15377" width="7" style="518" customWidth="1"/>
    <col min="15378" max="15378" width="9.140625" style="518"/>
    <col min="15379" max="15379" width="14.5703125" style="518" customWidth="1"/>
    <col min="15380" max="15380" width="14" style="518" customWidth="1"/>
    <col min="15381" max="15618" width="9.140625" style="518"/>
    <col min="15619" max="15619" width="4" style="518" customWidth="1"/>
    <col min="15620" max="15620" width="23" style="518" customWidth="1"/>
    <col min="15621" max="15621" width="17.5703125" style="518" customWidth="1"/>
    <col min="15622" max="15622" width="16.85546875" style="518" customWidth="1"/>
    <col min="15623" max="15624" width="9" style="518" customWidth="1"/>
    <col min="15625" max="15625" width="11.5703125" style="518" customWidth="1"/>
    <col min="15626" max="15626" width="10.42578125" style="518" customWidth="1"/>
    <col min="15627" max="15627" width="12.140625" style="518" customWidth="1"/>
    <col min="15628" max="15628" width="13.5703125" style="518" customWidth="1"/>
    <col min="15629" max="15629" width="21.140625" style="518" customWidth="1"/>
    <col min="15630" max="15630" width="5" style="518" customWidth="1"/>
    <col min="15631" max="15631" width="17" style="518" customWidth="1"/>
    <col min="15632" max="15632" width="15.7109375" style="518" customWidth="1"/>
    <col min="15633" max="15633" width="7" style="518" customWidth="1"/>
    <col min="15634" max="15634" width="9.140625" style="518"/>
    <col min="15635" max="15635" width="14.5703125" style="518" customWidth="1"/>
    <col min="15636" max="15636" width="14" style="518" customWidth="1"/>
    <col min="15637" max="15874" width="9.140625" style="518"/>
    <col min="15875" max="15875" width="4" style="518" customWidth="1"/>
    <col min="15876" max="15876" width="23" style="518" customWidth="1"/>
    <col min="15877" max="15877" width="17.5703125" style="518" customWidth="1"/>
    <col min="15878" max="15878" width="16.85546875" style="518" customWidth="1"/>
    <col min="15879" max="15880" width="9" style="518" customWidth="1"/>
    <col min="15881" max="15881" width="11.5703125" style="518" customWidth="1"/>
    <col min="15882" max="15882" width="10.42578125" style="518" customWidth="1"/>
    <col min="15883" max="15883" width="12.140625" style="518" customWidth="1"/>
    <col min="15884" max="15884" width="13.5703125" style="518" customWidth="1"/>
    <col min="15885" max="15885" width="21.140625" style="518" customWidth="1"/>
    <col min="15886" max="15886" width="5" style="518" customWidth="1"/>
    <col min="15887" max="15887" width="17" style="518" customWidth="1"/>
    <col min="15888" max="15888" width="15.7109375" style="518" customWidth="1"/>
    <col min="15889" max="15889" width="7" style="518" customWidth="1"/>
    <col min="15890" max="15890" width="9.140625" style="518"/>
    <col min="15891" max="15891" width="14.5703125" style="518" customWidth="1"/>
    <col min="15892" max="15892" width="14" style="518" customWidth="1"/>
    <col min="15893" max="16130" width="9.140625" style="518"/>
    <col min="16131" max="16131" width="4" style="518" customWidth="1"/>
    <col min="16132" max="16132" width="23" style="518" customWidth="1"/>
    <col min="16133" max="16133" width="17.5703125" style="518" customWidth="1"/>
    <col min="16134" max="16134" width="16.85546875" style="518" customWidth="1"/>
    <col min="16135" max="16136" width="9" style="518" customWidth="1"/>
    <col min="16137" max="16137" width="11.5703125" style="518" customWidth="1"/>
    <col min="16138" max="16138" width="10.42578125" style="518" customWidth="1"/>
    <col min="16139" max="16139" width="12.140625" style="518" customWidth="1"/>
    <col min="16140" max="16140" width="13.5703125" style="518" customWidth="1"/>
    <col min="16141" max="16141" width="21.140625" style="518" customWidth="1"/>
    <col min="16142" max="16142" width="5" style="518" customWidth="1"/>
    <col min="16143" max="16143" width="17" style="518" customWidth="1"/>
    <col min="16144" max="16144" width="15.7109375" style="518" customWidth="1"/>
    <col min="16145" max="16145" width="7" style="518" customWidth="1"/>
    <col min="16146" max="16146" width="9.140625" style="518"/>
    <col min="16147" max="16147" width="14.5703125" style="518" customWidth="1"/>
    <col min="16148" max="16148" width="14" style="518" customWidth="1"/>
    <col min="16149" max="16384" width="9.140625" style="518"/>
  </cols>
  <sheetData>
    <row r="1" spans="2:16" ht="29.25" thickBot="1" x14ac:dyDescent="0.5">
      <c r="B1" s="1106" t="s">
        <v>1216</v>
      </c>
      <c r="C1" s="1106"/>
      <c r="D1" s="1106"/>
      <c r="E1" s="1106"/>
      <c r="F1" s="1106"/>
      <c r="G1" s="1106"/>
      <c r="H1" s="1106"/>
      <c r="I1" s="1106"/>
      <c r="J1" s="1106"/>
      <c r="K1" s="1106"/>
      <c r="L1" s="1106"/>
      <c r="M1" s="1106"/>
      <c r="N1" s="1106"/>
    </row>
    <row r="2" spans="2:16" ht="12.75" customHeight="1" x14ac:dyDescent="0.2">
      <c r="B2" s="519"/>
      <c r="C2" s="520"/>
      <c r="D2" s="1083" t="s">
        <v>1124</v>
      </c>
      <c r="E2" s="1083"/>
      <c r="F2" s="1083"/>
      <c r="G2" s="1083"/>
      <c r="H2" s="1083"/>
      <c r="I2" s="1083"/>
      <c r="J2" s="1083"/>
      <c r="K2" s="1083"/>
      <c r="L2" s="1083"/>
      <c r="M2" s="521" t="s">
        <v>1666</v>
      </c>
      <c r="N2" s="630"/>
    </row>
    <row r="3" spans="2:16" ht="12.75" customHeight="1" x14ac:dyDescent="0.2">
      <c r="B3" s="522"/>
      <c r="D3" s="1084"/>
      <c r="E3" s="1084"/>
      <c r="F3" s="1084"/>
      <c r="G3" s="1084"/>
      <c r="H3" s="1084"/>
      <c r="I3" s="1084"/>
      <c r="J3" s="1084"/>
      <c r="K3" s="1084"/>
      <c r="L3" s="1084"/>
      <c r="N3" s="631"/>
    </row>
    <row r="4" spans="2:16" ht="12.75" customHeight="1" x14ac:dyDescent="0.2">
      <c r="B4" s="522"/>
      <c r="N4" s="631"/>
    </row>
    <row r="5" spans="2:16" ht="13.5" thickBot="1" x14ac:dyDescent="0.25">
      <c r="B5" s="522"/>
      <c r="N5" s="631"/>
    </row>
    <row r="6" spans="2:16" ht="15" thickBot="1" x14ac:dyDescent="0.25">
      <c r="B6" s="523" t="s">
        <v>1125</v>
      </c>
      <c r="C6" s="1085"/>
      <c r="D6" s="1086"/>
      <c r="E6" s="1086"/>
      <c r="F6" s="1086"/>
      <c r="G6" s="1086"/>
      <c r="H6" s="1087"/>
      <c r="J6" s="524"/>
      <c r="K6" s="598" t="s">
        <v>1126</v>
      </c>
      <c r="L6" s="1085"/>
      <c r="M6" s="1087"/>
      <c r="N6" s="631"/>
    </row>
    <row r="7" spans="2:16" ht="15" thickBot="1" x14ac:dyDescent="0.25">
      <c r="B7" s="523" t="s">
        <v>1127</v>
      </c>
      <c r="C7" s="1085"/>
      <c r="D7" s="1086"/>
      <c r="E7" s="1086"/>
      <c r="F7" s="1086"/>
      <c r="G7" s="1086"/>
      <c r="H7" s="1087"/>
      <c r="J7" s="524"/>
      <c r="K7" s="598" t="s">
        <v>1128</v>
      </c>
      <c r="L7" s="1088">
        <f ca="1">NOW()</f>
        <v>45428.024603819445</v>
      </c>
      <c r="M7" s="1089"/>
      <c r="N7" s="631"/>
    </row>
    <row r="8" spans="2:16" ht="13.5" thickBot="1" x14ac:dyDescent="0.25">
      <c r="B8" s="522"/>
      <c r="N8" s="631"/>
    </row>
    <row r="9" spans="2:16" ht="15.75" thickBot="1" x14ac:dyDescent="0.25">
      <c r="B9" s="1076" t="s">
        <v>1129</v>
      </c>
      <c r="C9" s="1077"/>
      <c r="D9" s="1077"/>
      <c r="E9" s="1077"/>
      <c r="F9" s="1077"/>
      <c r="G9" s="1077"/>
      <c r="H9" s="1077"/>
      <c r="I9" s="1077"/>
      <c r="J9" s="1077"/>
      <c r="K9" s="1077"/>
      <c r="L9" s="1077"/>
      <c r="M9" s="1077"/>
      <c r="N9" s="1078"/>
    </row>
    <row r="10" spans="2:16" ht="13.5" thickBot="1" x14ac:dyDescent="0.25">
      <c r="B10" s="522"/>
      <c r="F10" s="529"/>
      <c r="G10" s="529"/>
      <c r="N10" s="631"/>
    </row>
    <row r="11" spans="2:16" ht="13.5" thickBot="1" x14ac:dyDescent="0.25">
      <c r="B11" s="525" t="s">
        <v>1130</v>
      </c>
      <c r="C11" s="585">
        <v>0</v>
      </c>
      <c r="D11" s="526" t="s">
        <v>1131</v>
      </c>
      <c r="E11" s="527"/>
      <c r="F11" s="606" t="s">
        <v>1207</v>
      </c>
      <c r="G11" s="606" t="s">
        <v>1206</v>
      </c>
      <c r="H11" s="39"/>
      <c r="I11" s="587">
        <v>0</v>
      </c>
      <c r="J11" s="528" t="s">
        <v>1132</v>
      </c>
      <c r="K11" s="529"/>
      <c r="L11" s="530">
        <f>C11*I11*52/12</f>
        <v>0</v>
      </c>
      <c r="M11" s="531" t="s">
        <v>1134</v>
      </c>
      <c r="N11" s="632"/>
    </row>
    <row r="12" spans="2:16" ht="13.5" thickBot="1" x14ac:dyDescent="0.25">
      <c r="B12" s="522"/>
      <c r="C12" s="585">
        <v>0</v>
      </c>
      <c r="D12" s="532" t="s">
        <v>1135</v>
      </c>
      <c r="E12" s="584"/>
      <c r="F12" s="605">
        <v>43831</v>
      </c>
      <c r="G12" s="605"/>
      <c r="H12" s="39"/>
      <c r="I12" s="604">
        <f>IF(ROUNDUP((G12-F12)/365*12,1)&lt;0,0,(ROUNDUP((G12-F12)/365*12,1)))</f>
        <v>0</v>
      </c>
      <c r="J12" s="533" t="s">
        <v>1136</v>
      </c>
      <c r="K12" s="39"/>
      <c r="L12" s="530" t="str">
        <f>IF(I12=0,"",C12/I12)</f>
        <v/>
      </c>
      <c r="M12" s="534" t="s">
        <v>1134</v>
      </c>
      <c r="N12" s="632"/>
      <c r="O12" s="629"/>
      <c r="P12" s="627"/>
    </row>
    <row r="13" spans="2:16" ht="13.5" thickBot="1" x14ac:dyDescent="0.25">
      <c r="B13" s="522"/>
      <c r="C13" s="585">
        <v>0</v>
      </c>
      <c r="D13" s="532" t="s">
        <v>1137</v>
      </c>
      <c r="E13" s="603">
        <v>2019</v>
      </c>
      <c r="F13" s="605">
        <v>43466</v>
      </c>
      <c r="G13" s="605">
        <v>43830</v>
      </c>
      <c r="H13" s="39"/>
      <c r="I13" s="604">
        <f>IF(ROUNDUP((G13-F13)/365*12,1)&lt;0,0,(ROUNDUP((G13-F13)/365*12,1)))</f>
        <v>12</v>
      </c>
      <c r="J13" s="533" t="s">
        <v>1136</v>
      </c>
      <c r="K13" s="39"/>
      <c r="L13" s="530">
        <f>IF(I13=0,"",C13/I13)</f>
        <v>0</v>
      </c>
      <c r="M13" s="534" t="s">
        <v>1134</v>
      </c>
      <c r="N13" s="632"/>
      <c r="O13" s="629"/>
      <c r="P13" s="627"/>
    </row>
    <row r="14" spans="2:16" ht="13.5" thickBot="1" x14ac:dyDescent="0.25">
      <c r="B14" s="522"/>
      <c r="C14" s="585">
        <v>0</v>
      </c>
      <c r="D14" s="535" t="s">
        <v>1137</v>
      </c>
      <c r="E14" s="607">
        <f>+E13-1</f>
        <v>2018</v>
      </c>
      <c r="F14" s="605">
        <v>43101</v>
      </c>
      <c r="G14" s="605">
        <v>43465</v>
      </c>
      <c r="H14" s="39"/>
      <c r="I14" s="604">
        <f>IF(ROUNDUP((G14-F14)/365*12,1)&lt;0,0,(ROUNDUP((G14-F14)/365*12,1)))</f>
        <v>12</v>
      </c>
      <c r="J14" s="536" t="s">
        <v>1136</v>
      </c>
      <c r="K14" s="39"/>
      <c r="L14" s="530">
        <f>IF(I14=0,"",C14/I14)</f>
        <v>0</v>
      </c>
      <c r="M14" s="537" t="s">
        <v>1134</v>
      </c>
      <c r="N14" s="632"/>
      <c r="O14" s="629"/>
      <c r="P14" s="627"/>
    </row>
    <row r="15" spans="2:16" ht="13.5" thickBot="1" x14ac:dyDescent="0.25">
      <c r="B15" s="522"/>
      <c r="C15" s="39"/>
      <c r="D15" s="39"/>
      <c r="E15" s="39"/>
      <c r="F15" s="39"/>
      <c r="G15" s="39"/>
      <c r="H15" s="39"/>
      <c r="I15" s="39"/>
      <c r="J15" s="39"/>
      <c r="K15" s="39"/>
      <c r="L15" s="39"/>
      <c r="M15" s="39"/>
      <c r="N15" s="632"/>
      <c r="O15" s="629"/>
      <c r="P15" s="627"/>
    </row>
    <row r="16" spans="2:16" ht="13.5" thickBot="1" x14ac:dyDescent="0.25">
      <c r="B16" s="538"/>
      <c r="C16" s="539">
        <f>L11</f>
        <v>0</v>
      </c>
      <c r="D16" s="540" t="s">
        <v>1131</v>
      </c>
      <c r="E16" s="527"/>
      <c r="F16" s="627"/>
      <c r="G16" s="627"/>
      <c r="H16" s="627"/>
      <c r="I16" s="635" t="b">
        <v>0</v>
      </c>
      <c r="J16" s="627"/>
      <c r="K16" s="627"/>
      <c r="L16" s="627"/>
      <c r="M16" s="627"/>
      <c r="N16" s="632"/>
      <c r="O16" s="629"/>
      <c r="P16" s="627"/>
    </row>
    <row r="17" spans="2:16" ht="13.5" thickBot="1" x14ac:dyDescent="0.25">
      <c r="B17" s="538"/>
      <c r="C17" s="539" t="str">
        <f>L12</f>
        <v/>
      </c>
      <c r="D17" s="532" t="s">
        <v>1138</v>
      </c>
      <c r="E17" s="542"/>
      <c r="F17" s="627"/>
      <c r="G17" s="627"/>
      <c r="H17" s="627"/>
      <c r="I17" s="635" t="b">
        <v>0</v>
      </c>
      <c r="J17" s="627"/>
      <c r="K17" s="627"/>
      <c r="L17" s="627"/>
      <c r="M17" s="627"/>
      <c r="N17" s="632"/>
      <c r="O17" s="629"/>
      <c r="P17" s="627"/>
    </row>
    <row r="18" spans="2:16" ht="13.5" thickBot="1" x14ac:dyDescent="0.25">
      <c r="B18" s="538"/>
      <c r="C18" s="539" t="str">
        <f>IF(SUM(C13)=0,"",SUM(C12+C13)/SUM(I12+I13))</f>
        <v/>
      </c>
      <c r="D18" s="532" t="s">
        <v>1139</v>
      </c>
      <c r="E18" s="542"/>
      <c r="F18" s="627"/>
      <c r="G18" s="627"/>
      <c r="H18" s="627"/>
      <c r="I18" s="635" t="b">
        <v>0</v>
      </c>
      <c r="J18" s="627"/>
      <c r="K18" s="627"/>
      <c r="L18" s="627"/>
      <c r="M18" s="627"/>
      <c r="N18" s="632"/>
      <c r="O18" s="629"/>
      <c r="P18" s="627"/>
    </row>
    <row r="19" spans="2:16" ht="13.5" thickBot="1" x14ac:dyDescent="0.25">
      <c r="B19" s="538"/>
      <c r="C19" s="539" t="str">
        <f>IF(SUM(C14)=0,"",SUM(C12:C14)/SUM(I12:I14))</f>
        <v/>
      </c>
      <c r="D19" s="532" t="s">
        <v>1140</v>
      </c>
      <c r="E19" s="542"/>
      <c r="F19" s="627"/>
      <c r="G19" s="627"/>
      <c r="H19" s="627"/>
      <c r="I19" s="635" t="b">
        <v>0</v>
      </c>
      <c r="J19" s="627"/>
      <c r="K19" s="627"/>
      <c r="L19" s="627"/>
      <c r="M19" s="627"/>
      <c r="N19" s="632"/>
      <c r="O19" s="629"/>
      <c r="P19" s="627"/>
    </row>
    <row r="20" spans="2:16" ht="13.5" thickBot="1" x14ac:dyDescent="0.25">
      <c r="B20" s="538"/>
      <c r="C20" s="585">
        <v>0</v>
      </c>
      <c r="D20" s="535" t="s">
        <v>1213</v>
      </c>
      <c r="E20" s="543"/>
      <c r="F20" s="627"/>
      <c r="G20" s="627"/>
      <c r="H20" s="627"/>
      <c r="I20" s="635" t="b">
        <v>0</v>
      </c>
      <c r="J20" s="627"/>
      <c r="K20" s="627"/>
      <c r="L20" s="627"/>
      <c r="M20" s="627"/>
      <c r="N20" s="632"/>
      <c r="O20" s="629"/>
      <c r="P20" s="627"/>
    </row>
    <row r="21" spans="2:16" ht="13.5" thickBot="1" x14ac:dyDescent="0.25">
      <c r="B21" s="522"/>
      <c r="C21" s="39"/>
      <c r="D21" s="39"/>
      <c r="E21" s="39"/>
      <c r="F21" s="39"/>
      <c r="G21" s="39"/>
      <c r="H21" s="39"/>
      <c r="I21" s="39"/>
      <c r="J21" s="39"/>
      <c r="K21" s="39"/>
      <c r="L21" s="39"/>
      <c r="M21" s="39"/>
      <c r="N21" s="632"/>
      <c r="O21" s="629"/>
      <c r="P21" s="627"/>
    </row>
    <row r="22" spans="2:16" ht="13.5" thickBot="1" x14ac:dyDescent="0.25">
      <c r="B22" s="522"/>
      <c r="C22" s="616">
        <f>MIN(C16:C19)</f>
        <v>0</v>
      </c>
      <c r="D22" s="617" t="s">
        <v>1209</v>
      </c>
      <c r="E22" s="618"/>
      <c r="F22" s="618"/>
      <c r="G22" s="618"/>
      <c r="H22" s="619"/>
      <c r="I22" s="620"/>
      <c r="J22" s="618"/>
      <c r="K22" s="621" t="s">
        <v>1210</v>
      </c>
      <c r="L22" s="575">
        <f>IF(I16=TRUE,C16,IF(I17=TRUE,C17,IF(I18=TRUE,C18,IF(I19=TRUE,C19,IF(I20=TRUE,C20,0)))))</f>
        <v>0</v>
      </c>
      <c r="M22" s="545">
        <f>IF(L22=0,C22,L22)</f>
        <v>0</v>
      </c>
      <c r="N22" s="632"/>
      <c r="O22" s="629"/>
      <c r="P22" s="627"/>
    </row>
    <row r="23" spans="2:16" x14ac:dyDescent="0.2">
      <c r="B23" s="522"/>
      <c r="C23" s="39"/>
      <c r="D23" s="39"/>
      <c r="E23" s="39"/>
      <c r="F23" s="39"/>
      <c r="G23" s="39"/>
      <c r="H23" s="39"/>
      <c r="I23" s="39"/>
      <c r="J23" s="39"/>
      <c r="K23" s="39"/>
      <c r="L23" s="39"/>
      <c r="M23" s="39"/>
      <c r="N23" s="632"/>
      <c r="O23" s="629"/>
      <c r="P23" s="627"/>
    </row>
    <row r="24" spans="2:16" ht="13.5" thickBot="1" x14ac:dyDescent="0.25">
      <c r="B24" s="522"/>
      <c r="C24" s="39"/>
      <c r="D24" s="39"/>
      <c r="E24" s="601"/>
      <c r="F24" s="601"/>
      <c r="G24" s="601"/>
      <c r="H24" s="601"/>
      <c r="I24" s="39"/>
      <c r="J24" s="39"/>
      <c r="K24" s="39"/>
      <c r="L24" s="39"/>
      <c r="M24" s="39"/>
      <c r="N24" s="632"/>
      <c r="O24" s="629"/>
      <c r="P24" s="627"/>
    </row>
    <row r="25" spans="2:16" ht="13.5" thickBot="1" x14ac:dyDescent="0.25">
      <c r="B25" s="546" t="s">
        <v>1141</v>
      </c>
      <c r="C25" s="39"/>
      <c r="D25" s="547" t="s">
        <v>1142</v>
      </c>
      <c r="E25" s="602"/>
      <c r="F25" s="602"/>
      <c r="G25" s="602"/>
      <c r="H25" s="602"/>
      <c r="I25" s="39"/>
      <c r="J25" s="39"/>
      <c r="K25" s="39"/>
      <c r="L25" s="39"/>
      <c r="M25" s="39"/>
      <c r="N25" s="632"/>
      <c r="O25" s="629"/>
      <c r="P25" s="627"/>
    </row>
    <row r="26" spans="2:16" ht="13.5" thickBot="1" x14ac:dyDescent="0.25">
      <c r="B26" s="522"/>
      <c r="C26" s="39"/>
      <c r="D26" s="39"/>
      <c r="E26" s="39"/>
      <c r="F26" s="39"/>
      <c r="G26" s="39"/>
      <c r="H26" s="39"/>
      <c r="I26" s="39"/>
      <c r="J26" s="39"/>
      <c r="K26" s="39"/>
      <c r="L26" s="39"/>
      <c r="M26" s="39"/>
      <c r="N26" s="632"/>
      <c r="O26" s="629"/>
      <c r="P26" s="627"/>
    </row>
    <row r="27" spans="2:16" ht="13.5" thickBot="1" x14ac:dyDescent="0.25">
      <c r="B27" s="522"/>
      <c r="C27" s="585"/>
      <c r="D27" s="526" t="s">
        <v>1214</v>
      </c>
      <c r="E27" s="526"/>
      <c r="F27" s="526"/>
      <c r="G27" s="526"/>
      <c r="H27" s="526"/>
      <c r="I27" s="526" t="s">
        <v>1215</v>
      </c>
      <c r="J27" s="526"/>
      <c r="K27" s="548" t="s">
        <v>1</v>
      </c>
      <c r="L27" s="539">
        <f>C27*1/12</f>
        <v>0</v>
      </c>
      <c r="M27" s="528" t="s">
        <v>1134</v>
      </c>
      <c r="N27" s="632"/>
      <c r="O27" s="629"/>
      <c r="P27" s="627"/>
    </row>
    <row r="28" spans="2:16" ht="13.5" thickBot="1" x14ac:dyDescent="0.25">
      <c r="B28" s="522"/>
      <c r="C28" s="585">
        <v>0</v>
      </c>
      <c r="D28" s="39" t="s">
        <v>1143</v>
      </c>
      <c r="E28" s="39"/>
      <c r="F28" s="39"/>
      <c r="G28" s="39"/>
      <c r="H28" s="39"/>
      <c r="I28" s="39" t="s">
        <v>1144</v>
      </c>
      <c r="J28" s="39"/>
      <c r="K28" s="549" t="s">
        <v>1</v>
      </c>
      <c r="L28" s="539">
        <f>C28*1</f>
        <v>0</v>
      </c>
      <c r="M28" s="533" t="s">
        <v>1134</v>
      </c>
      <c r="N28" s="632"/>
      <c r="O28" s="636" t="b">
        <v>1</v>
      </c>
      <c r="P28" s="627"/>
    </row>
    <row r="29" spans="2:16" ht="13.5" thickBot="1" x14ac:dyDescent="0.25">
      <c r="B29" s="522"/>
      <c r="C29" s="585"/>
      <c r="D29" s="39" t="s">
        <v>1145</v>
      </c>
      <c r="E29" s="39"/>
      <c r="F29" s="39"/>
      <c r="G29" s="39"/>
      <c r="H29" s="39"/>
      <c r="I29" s="39" t="s">
        <v>1146</v>
      </c>
      <c r="J29" s="39"/>
      <c r="K29" s="549" t="s">
        <v>1</v>
      </c>
      <c r="L29" s="539">
        <f>C29*26/12</f>
        <v>0</v>
      </c>
      <c r="M29" s="533" t="s">
        <v>1134</v>
      </c>
      <c r="N29" s="632"/>
      <c r="O29" s="636" t="b">
        <v>0</v>
      </c>
      <c r="P29" s="627"/>
    </row>
    <row r="30" spans="2:16" ht="13.5" thickBot="1" x14ac:dyDescent="0.25">
      <c r="B30" s="522"/>
      <c r="C30" s="585">
        <v>0</v>
      </c>
      <c r="D30" s="39" t="s">
        <v>1147</v>
      </c>
      <c r="E30" s="39"/>
      <c r="F30" s="39"/>
      <c r="G30" s="39"/>
      <c r="H30" s="39"/>
      <c r="I30" s="39" t="s">
        <v>1148</v>
      </c>
      <c r="J30" s="39"/>
      <c r="K30" s="39" t="s">
        <v>1</v>
      </c>
      <c r="L30" s="539">
        <f>C30*24/12</f>
        <v>0</v>
      </c>
      <c r="M30" s="533" t="s">
        <v>1134</v>
      </c>
      <c r="N30" s="632"/>
      <c r="O30" s="636" t="b">
        <v>0</v>
      </c>
      <c r="P30" s="627"/>
    </row>
    <row r="31" spans="2:16" ht="13.5" thickBot="1" x14ac:dyDescent="0.25">
      <c r="B31" s="522"/>
      <c r="C31" s="585">
        <v>0</v>
      </c>
      <c r="D31" s="550" t="s">
        <v>1149</v>
      </c>
      <c r="E31" s="550"/>
      <c r="F31" s="550"/>
      <c r="G31" s="550"/>
      <c r="H31" s="550"/>
      <c r="I31" s="550" t="s">
        <v>1133</v>
      </c>
      <c r="J31" s="550"/>
      <c r="K31" s="551" t="s">
        <v>1</v>
      </c>
      <c r="L31" s="539">
        <f>C31*52/12</f>
        <v>0</v>
      </c>
      <c r="M31" s="536" t="s">
        <v>1134</v>
      </c>
      <c r="N31" s="632"/>
      <c r="O31" s="636" t="b">
        <v>0</v>
      </c>
      <c r="P31" s="627"/>
    </row>
    <row r="32" spans="2:16" x14ac:dyDescent="0.2">
      <c r="B32" s="522"/>
      <c r="C32" s="608"/>
      <c r="D32" s="39"/>
      <c r="E32" s="39"/>
      <c r="F32" s="39"/>
      <c r="G32" s="39"/>
      <c r="H32" s="39"/>
      <c r="I32" s="39"/>
      <c r="J32" s="39"/>
      <c r="K32" s="549"/>
      <c r="L32" s="613"/>
      <c r="M32" s="529"/>
      <c r="N32" s="632"/>
      <c r="O32" s="636"/>
      <c r="P32" s="627"/>
    </row>
    <row r="33" spans="1:16" ht="13.5" thickBot="1" x14ac:dyDescent="0.25">
      <c r="B33" s="522"/>
      <c r="C33" s="39"/>
      <c r="D33" s="39"/>
      <c r="E33" s="39"/>
      <c r="F33" s="606" t="s">
        <v>1207</v>
      </c>
      <c r="G33" s="606" t="s">
        <v>1206</v>
      </c>
      <c r="H33" s="39"/>
      <c r="I33" s="39"/>
      <c r="J33" s="39"/>
      <c r="K33" s="39"/>
      <c r="L33" s="39"/>
      <c r="M33" s="39"/>
      <c r="N33" s="632"/>
      <c r="O33" s="636" t="b">
        <v>0</v>
      </c>
      <c r="P33" s="627"/>
    </row>
    <row r="34" spans="1:16" ht="13.5" thickBot="1" x14ac:dyDescent="0.25">
      <c r="B34" s="522"/>
      <c r="C34" s="585"/>
      <c r="D34" s="526" t="s">
        <v>1202</v>
      </c>
      <c r="E34" s="526"/>
      <c r="F34" s="605"/>
      <c r="G34" s="605"/>
      <c r="H34" s="625"/>
      <c r="I34" s="604">
        <f>IF(ROUNDUP((G34-F34)/365*12,1)&lt;0,0,(ROUNDUP((G34-F34)/365*12,1)))</f>
        <v>0</v>
      </c>
      <c r="J34" s="528" t="s">
        <v>1136</v>
      </c>
      <c r="K34" s="39" t="s">
        <v>121</v>
      </c>
      <c r="L34" s="539" t="str">
        <f>IF(I34=0,"",C34/I34)</f>
        <v/>
      </c>
      <c r="M34" s="528" t="s">
        <v>1150</v>
      </c>
      <c r="N34" s="632"/>
      <c r="O34" s="636"/>
      <c r="P34" s="627"/>
    </row>
    <row r="35" spans="1:16" ht="13.5" thickBot="1" x14ac:dyDescent="0.25">
      <c r="B35" s="522"/>
      <c r="C35" s="585"/>
      <c r="D35" s="39" t="s">
        <v>1151</v>
      </c>
      <c r="E35" s="39"/>
      <c r="F35" s="605"/>
      <c r="G35" s="605"/>
      <c r="H35" s="625"/>
      <c r="I35" s="604">
        <f>IF(ROUNDUP((G35-F35)/365*12,1)&lt;0,0,(ROUNDUP((G35-F35)/365*12,1)))</f>
        <v>0</v>
      </c>
      <c r="J35" s="533" t="s">
        <v>1136</v>
      </c>
      <c r="K35" s="39"/>
      <c r="L35" s="539" t="str">
        <f>IF(I35=0,"",C35/I35)</f>
        <v/>
      </c>
      <c r="M35" s="533" t="s">
        <v>1134</v>
      </c>
      <c r="N35" s="632"/>
      <c r="O35" s="636" t="b">
        <v>0</v>
      </c>
      <c r="P35" s="627"/>
    </row>
    <row r="36" spans="1:16" ht="13.5" thickBot="1" x14ac:dyDescent="0.25">
      <c r="B36" s="522"/>
      <c r="C36" s="585"/>
      <c r="D36" s="39" t="s">
        <v>1152</v>
      </c>
      <c r="E36" s="39"/>
      <c r="F36" s="605"/>
      <c r="G36" s="605"/>
      <c r="H36" s="625"/>
      <c r="I36" s="604">
        <f>IF(ROUNDUP((G36-F36)/365*12,1)&lt;0,0,(ROUNDUP((G36-F36)/365*12,1)))</f>
        <v>0</v>
      </c>
      <c r="J36" s="536" t="s">
        <v>1136</v>
      </c>
      <c r="K36" s="39"/>
      <c r="L36" s="539" t="str">
        <f>IF(I36=0,"",C36/I36)</f>
        <v/>
      </c>
      <c r="M36" s="536" t="s">
        <v>1134</v>
      </c>
      <c r="N36" s="632"/>
      <c r="O36" s="636" t="b">
        <v>0</v>
      </c>
      <c r="P36" s="627"/>
    </row>
    <row r="37" spans="1:16" ht="13.5" thickBot="1" x14ac:dyDescent="0.25">
      <c r="B37" s="538"/>
      <c r="C37" s="585">
        <v>0</v>
      </c>
      <c r="D37" s="535" t="s">
        <v>1213</v>
      </c>
      <c r="E37" s="543"/>
      <c r="F37" s="614"/>
      <c r="G37" s="614"/>
      <c r="H37" s="601"/>
      <c r="I37" s="615"/>
      <c r="J37" s="529"/>
      <c r="K37" s="39"/>
      <c r="L37" s="613"/>
      <c r="M37" s="529"/>
      <c r="N37" s="632"/>
      <c r="O37" s="636"/>
      <c r="P37" s="627"/>
    </row>
    <row r="38" spans="1:16" ht="13.5" thickBot="1" x14ac:dyDescent="0.25">
      <c r="B38" s="522"/>
      <c r="C38" s="39"/>
      <c r="D38" s="39"/>
      <c r="E38" s="39"/>
      <c r="F38" s="39"/>
      <c r="G38" s="39"/>
      <c r="H38" s="39"/>
      <c r="I38" s="39"/>
      <c r="J38" s="39"/>
      <c r="K38" s="39"/>
      <c r="L38" s="39"/>
      <c r="M38" s="39"/>
      <c r="N38" s="632"/>
      <c r="O38" s="636" t="b">
        <v>0</v>
      </c>
      <c r="P38" s="627"/>
    </row>
    <row r="39" spans="1:16" ht="13.5" thickBot="1" x14ac:dyDescent="0.25">
      <c r="B39" s="522"/>
      <c r="C39" s="544">
        <f>IF(O28=TRUE,L27,IF(O29=TRUE,L28,IF(O30=TRUE,L29,IF(O31=TRUE,L30,IF(O33=TRUE,L31,IF(O35=TRUE,L34,IF(O36=TRUE,L35,IF(O38=TRUE,L36,IF(O39=TRUE,C37,0)))))))))</f>
        <v>0</v>
      </c>
      <c r="D39" s="1079" t="s">
        <v>1204</v>
      </c>
      <c r="E39" s="1080"/>
      <c r="F39" s="622" t="s">
        <v>1208</v>
      </c>
      <c r="G39" s="623"/>
      <c r="H39" s="623"/>
      <c r="I39" s="623"/>
      <c r="J39" s="624"/>
      <c r="L39" s="1081" t="s">
        <v>1153</v>
      </c>
      <c r="M39" s="1081"/>
      <c r="N39" s="632"/>
      <c r="O39" s="636" t="b">
        <v>0</v>
      </c>
      <c r="P39" s="627"/>
    </row>
    <row r="40" spans="1:16" x14ac:dyDescent="0.2">
      <c r="B40" s="552"/>
      <c r="C40" s="39"/>
      <c r="D40" s="39"/>
      <c r="E40" s="39"/>
      <c r="F40" s="39"/>
      <c r="G40" s="39"/>
      <c r="H40" s="39"/>
      <c r="I40" s="39"/>
      <c r="J40" s="39"/>
      <c r="K40" s="39"/>
      <c r="L40" s="1081" t="s">
        <v>1203</v>
      </c>
      <c r="M40" s="1081"/>
      <c r="N40" s="1082"/>
      <c r="O40" s="629"/>
      <c r="P40" s="627"/>
    </row>
    <row r="41" spans="1:16" ht="13.5" thickBot="1" x14ac:dyDescent="0.25">
      <c r="A41" s="553"/>
      <c r="B41" s="522"/>
      <c r="C41" s="39"/>
      <c r="D41" s="39"/>
      <c r="E41" s="39"/>
      <c r="F41" s="39"/>
      <c r="G41" s="39"/>
      <c r="H41" s="39"/>
      <c r="I41" s="39"/>
      <c r="J41" s="39"/>
      <c r="K41" s="39"/>
      <c r="L41" s="39"/>
      <c r="M41" s="39"/>
      <c r="N41" s="632"/>
      <c r="O41" s="629"/>
      <c r="P41" s="627"/>
    </row>
    <row r="42" spans="1:16" ht="13.5" thickBot="1" x14ac:dyDescent="0.25">
      <c r="B42" s="546" t="s">
        <v>1154</v>
      </c>
      <c r="C42" s="39"/>
      <c r="D42" s="1116" t="s">
        <v>1155</v>
      </c>
      <c r="E42" s="1117"/>
      <c r="F42" s="1117"/>
      <c r="G42" s="1117"/>
      <c r="H42" s="1117"/>
      <c r="I42" s="1118"/>
      <c r="J42" s="39"/>
      <c r="K42" s="39"/>
      <c r="L42" s="39"/>
      <c r="M42" s="39"/>
      <c r="N42" s="632"/>
      <c r="O42" s="629"/>
      <c r="P42" s="627"/>
    </row>
    <row r="43" spans="1:16" x14ac:dyDescent="0.2">
      <c r="B43" s="522"/>
      <c r="C43" s="39"/>
      <c r="D43" s="39"/>
      <c r="E43" s="39"/>
      <c r="F43" s="39"/>
      <c r="G43" s="39"/>
      <c r="H43" s="39"/>
      <c r="I43" s="39"/>
      <c r="J43" s="39"/>
      <c r="K43" s="39"/>
      <c r="L43" s="39"/>
      <c r="M43" s="39"/>
      <c r="N43" s="632"/>
      <c r="O43" s="629"/>
      <c r="P43" s="627"/>
    </row>
    <row r="44" spans="1:16" ht="13.5" thickBot="1" x14ac:dyDescent="0.25">
      <c r="B44" s="522"/>
      <c r="C44" s="39"/>
      <c r="D44" s="39"/>
      <c r="E44" s="39"/>
      <c r="F44" s="606" t="s">
        <v>1207</v>
      </c>
      <c r="G44" s="606" t="s">
        <v>1206</v>
      </c>
      <c r="H44" s="39"/>
      <c r="I44" s="39"/>
      <c r="J44" s="39"/>
      <c r="K44" s="39"/>
      <c r="L44" s="39"/>
      <c r="M44" s="39"/>
      <c r="N44" s="632"/>
      <c r="O44" s="629"/>
      <c r="P44" s="627"/>
    </row>
    <row r="45" spans="1:16" ht="13.5" thickBot="1" x14ac:dyDescent="0.25">
      <c r="B45" s="522"/>
      <c r="C45" s="585"/>
      <c r="D45" s="540" t="s">
        <v>1156</v>
      </c>
      <c r="E45" s="526"/>
      <c r="F45" s="605"/>
      <c r="G45" s="605"/>
      <c r="H45" s="625"/>
      <c r="I45" s="604">
        <f>IF(ROUNDUP((G45-F45)/365*12,1)&lt;0,0,(ROUNDUP((G45-F45)/365*12,1)))</f>
        <v>0</v>
      </c>
      <c r="J45" s="554" t="s">
        <v>1136</v>
      </c>
      <c r="L45" s="539" t="str">
        <f>IF(I45=0,"",C45/I45)</f>
        <v/>
      </c>
      <c r="M45" s="554" t="s">
        <v>1134</v>
      </c>
      <c r="N45" s="632"/>
      <c r="O45" s="629"/>
      <c r="P45" s="627"/>
    </row>
    <row r="46" spans="1:16" ht="13.5" thickBot="1" x14ac:dyDescent="0.25">
      <c r="B46" s="522"/>
      <c r="C46" s="585"/>
      <c r="D46" s="39" t="s">
        <v>1157</v>
      </c>
      <c r="E46" s="39"/>
      <c r="F46" s="605"/>
      <c r="G46" s="605"/>
      <c r="H46" s="625"/>
      <c r="I46" s="604">
        <f>IF(ROUNDUP((G46-F46)/365*12,1)&lt;0,0,(ROUNDUP((G46-F46)/365*12,1)))</f>
        <v>0</v>
      </c>
      <c r="J46" s="555" t="s">
        <v>1136</v>
      </c>
      <c r="L46" s="539" t="str">
        <f>IF(I46=0,"",C46/I46)</f>
        <v/>
      </c>
      <c r="M46" s="533" t="s">
        <v>1134</v>
      </c>
      <c r="N46" s="632"/>
      <c r="O46" s="629"/>
      <c r="P46" s="627"/>
    </row>
    <row r="47" spans="1:16" ht="13.5" thickBot="1" x14ac:dyDescent="0.25">
      <c r="B47" s="522"/>
      <c r="C47" s="585"/>
      <c r="D47" s="535" t="s">
        <v>1158</v>
      </c>
      <c r="E47" s="550"/>
      <c r="F47" s="605"/>
      <c r="G47" s="605"/>
      <c r="H47" s="625"/>
      <c r="I47" s="604">
        <f>IF(ROUNDUP((G47-F47)/365*12,1)&lt;0,0,(ROUNDUP((G47-F47)/365*12,1)))</f>
        <v>0</v>
      </c>
      <c r="J47" s="556" t="s">
        <v>1136</v>
      </c>
      <c r="L47" s="539" t="str">
        <f>IF(I47=0,"",C47/I47)</f>
        <v/>
      </c>
      <c r="M47" s="536" t="s">
        <v>1134</v>
      </c>
      <c r="N47" s="632"/>
      <c r="O47" s="629"/>
      <c r="P47" s="627"/>
    </row>
    <row r="48" spans="1:16" ht="13.5" thickBot="1" x14ac:dyDescent="0.25">
      <c r="B48" s="522"/>
      <c r="C48" s="39"/>
      <c r="D48" s="39"/>
      <c r="E48" s="39"/>
      <c r="F48" s="627"/>
      <c r="G48" s="627"/>
      <c r="H48" s="627"/>
      <c r="I48" s="627"/>
      <c r="J48" s="39"/>
      <c r="K48" s="39"/>
      <c r="L48" s="39"/>
      <c r="M48" s="39"/>
      <c r="N48" s="632"/>
      <c r="O48" s="629"/>
      <c r="P48" s="627"/>
    </row>
    <row r="49" spans="2:21" ht="13.5" thickBot="1" x14ac:dyDescent="0.25">
      <c r="B49" s="522"/>
      <c r="C49" s="539" t="str">
        <f>L45</f>
        <v/>
      </c>
      <c r="D49" s="540" t="s">
        <v>1138</v>
      </c>
      <c r="E49" s="527"/>
      <c r="F49" s="637"/>
      <c r="G49" s="637"/>
      <c r="H49" s="637"/>
      <c r="I49" s="635" t="b">
        <v>0</v>
      </c>
      <c r="J49" s="1115"/>
      <c r="K49" s="1115"/>
      <c r="L49" s="1115"/>
      <c r="M49" s="1115"/>
      <c r="N49" s="632"/>
      <c r="O49" s="629"/>
      <c r="P49" s="627"/>
    </row>
    <row r="50" spans="2:21" ht="13.5" thickBot="1" x14ac:dyDescent="0.25">
      <c r="B50" s="522"/>
      <c r="C50" s="539" t="str">
        <f>IF(SUM(C46)=0,"",SUM(C45:C46)/SUM(I45:I46))</f>
        <v/>
      </c>
      <c r="D50" s="532" t="s">
        <v>1159</v>
      </c>
      <c r="E50" s="542"/>
      <c r="F50" s="637"/>
      <c r="G50" s="637"/>
      <c r="H50" s="637"/>
      <c r="I50" s="635" t="b">
        <v>0</v>
      </c>
      <c r="J50" s="1115"/>
      <c r="K50" s="1115"/>
      <c r="L50" s="1115"/>
      <c r="M50" s="1115"/>
      <c r="N50" s="632"/>
      <c r="O50" s="629"/>
      <c r="P50" s="627"/>
    </row>
    <row r="51" spans="2:21" ht="13.5" thickBot="1" x14ac:dyDescent="0.25">
      <c r="B51" s="522"/>
      <c r="C51" s="539" t="str">
        <f>IF(SUM(C47)=0,"",SUM(C45:C47)/SUM(I45:I47))</f>
        <v/>
      </c>
      <c r="D51" s="532" t="s">
        <v>1160</v>
      </c>
      <c r="E51" s="542"/>
      <c r="F51" s="637"/>
      <c r="G51" s="637"/>
      <c r="H51" s="637"/>
      <c r="I51" s="635" t="b">
        <v>1</v>
      </c>
      <c r="J51" s="39"/>
      <c r="K51" s="39"/>
      <c r="L51" s="39"/>
      <c r="M51" s="39"/>
      <c r="N51" s="632"/>
      <c r="O51" s="629"/>
      <c r="P51" s="627"/>
    </row>
    <row r="52" spans="2:21" ht="13.5" thickBot="1" x14ac:dyDescent="0.25">
      <c r="B52" s="522"/>
      <c r="C52" s="585">
        <v>0</v>
      </c>
      <c r="D52" s="535" t="s">
        <v>1213</v>
      </c>
      <c r="E52" s="543"/>
      <c r="F52" s="637"/>
      <c r="G52" s="637"/>
      <c r="H52" s="637"/>
      <c r="I52" s="635" t="b">
        <v>0</v>
      </c>
      <c r="J52" s="39"/>
      <c r="K52" s="39"/>
      <c r="L52" s="39"/>
      <c r="M52" s="39"/>
      <c r="N52" s="632"/>
      <c r="O52" s="629"/>
      <c r="P52" s="627"/>
    </row>
    <row r="53" spans="2:21" ht="13.5" thickBot="1" x14ac:dyDescent="0.25">
      <c r="B53" s="522"/>
      <c r="C53" s="39"/>
      <c r="D53" s="39"/>
      <c r="E53" s="39"/>
      <c r="F53" s="627"/>
      <c r="G53" s="627"/>
      <c r="H53" s="627"/>
      <c r="I53" s="627"/>
      <c r="J53" s="39"/>
      <c r="K53" s="39"/>
      <c r="L53" s="39"/>
      <c r="M53" s="39"/>
      <c r="N53" s="632"/>
      <c r="O53" s="629"/>
      <c r="P53" s="627"/>
    </row>
    <row r="54" spans="2:21" ht="13.5" thickBot="1" x14ac:dyDescent="0.25">
      <c r="B54" s="522"/>
      <c r="C54" s="616">
        <f>MIN(C49:C51)</f>
        <v>0</v>
      </c>
      <c r="D54" s="617" t="s">
        <v>1211</v>
      </c>
      <c r="E54" s="618"/>
      <c r="F54" s="618"/>
      <c r="G54" s="618"/>
      <c r="H54" s="619"/>
      <c r="I54" s="620"/>
      <c r="J54" s="618"/>
      <c r="K54" s="621" t="s">
        <v>1210</v>
      </c>
      <c r="L54" s="539" t="str">
        <f>IF(I49=TRUE,C49,IF(I50=TRUE,C50,IF(I51=TRUE,C51,IF(I52=TRUE,C52,0))))</f>
        <v/>
      </c>
      <c r="M54" s="545" t="str">
        <f>IF(L54=0,C54,L54)</f>
        <v/>
      </c>
      <c r="N54" s="632"/>
      <c r="O54" s="629"/>
      <c r="P54" s="627"/>
    </row>
    <row r="55" spans="2:21" x14ac:dyDescent="0.2">
      <c r="B55" s="522"/>
      <c r="C55" s="39"/>
      <c r="D55" s="39"/>
      <c r="E55" s="39"/>
      <c r="F55" s="39"/>
      <c r="G55" s="39"/>
      <c r="H55" s="39"/>
      <c r="I55" s="39"/>
      <c r="J55" s="39"/>
      <c r="K55" s="39"/>
      <c r="L55" s="39"/>
      <c r="M55" s="39"/>
      <c r="N55" s="632"/>
      <c r="O55" s="629"/>
      <c r="P55" s="627"/>
    </row>
    <row r="56" spans="2:21" ht="13.5" thickBot="1" x14ac:dyDescent="0.25">
      <c r="B56" s="522"/>
      <c r="C56" s="39"/>
      <c r="D56" s="39"/>
      <c r="E56" s="39"/>
      <c r="F56" s="39"/>
      <c r="G56" s="39"/>
      <c r="H56" s="39"/>
      <c r="I56" s="39"/>
      <c r="J56" s="39"/>
      <c r="K56" s="39"/>
      <c r="L56" s="39"/>
      <c r="M56" s="39"/>
      <c r="N56" s="632"/>
      <c r="O56" s="629"/>
      <c r="P56" s="627"/>
    </row>
    <row r="57" spans="2:21" ht="13.5" thickBot="1" x14ac:dyDescent="0.25">
      <c r="B57" s="546" t="s">
        <v>1161</v>
      </c>
      <c r="C57" s="39"/>
      <c r="D57" s="1116" t="s">
        <v>1162</v>
      </c>
      <c r="E57" s="1117"/>
      <c r="F57" s="1117"/>
      <c r="G57" s="1117"/>
      <c r="H57" s="1117"/>
      <c r="I57" s="1118"/>
      <c r="J57" s="39"/>
      <c r="K57" s="600" t="s">
        <v>1205</v>
      </c>
      <c r="L57" s="39"/>
      <c r="M57" s="39"/>
      <c r="N57" s="632"/>
      <c r="O57" s="629"/>
      <c r="P57" s="627"/>
    </row>
    <row r="58" spans="2:21" ht="13.5" thickBot="1" x14ac:dyDescent="0.25">
      <c r="B58" s="522"/>
      <c r="C58" s="39"/>
      <c r="D58" s="39"/>
      <c r="E58" s="39"/>
      <c r="F58" s="39"/>
      <c r="G58" s="39"/>
      <c r="H58" s="39"/>
      <c r="I58" s="39"/>
      <c r="J58" s="39"/>
      <c r="K58" s="39"/>
      <c r="L58" s="39"/>
      <c r="M58" s="39"/>
      <c r="N58" s="632"/>
      <c r="O58" s="629"/>
      <c r="P58" s="627"/>
    </row>
    <row r="59" spans="2:21" ht="13.5" thickBot="1" x14ac:dyDescent="0.25">
      <c r="B59" s="522"/>
      <c r="C59" s="585">
        <v>0</v>
      </c>
      <c r="D59" s="526" t="s">
        <v>1163</v>
      </c>
      <c r="E59" s="526"/>
      <c r="F59" s="526"/>
      <c r="G59" s="526"/>
      <c r="H59" s="526"/>
      <c r="I59" s="1119" t="s">
        <v>1164</v>
      </c>
      <c r="J59" s="1098"/>
      <c r="K59" s="557" t="e">
        <f>SUM(M72*C59)</f>
        <v>#VALUE!</v>
      </c>
      <c r="L59" s="1120" t="s">
        <v>1165</v>
      </c>
      <c r="M59" s="1121"/>
      <c r="N59" s="633"/>
      <c r="O59" s="629"/>
      <c r="P59" s="627"/>
    </row>
    <row r="60" spans="2:21" ht="13.5" thickBot="1" x14ac:dyDescent="0.25">
      <c r="B60" s="522"/>
      <c r="C60" s="585">
        <v>0</v>
      </c>
      <c r="D60" s="39" t="s">
        <v>1166</v>
      </c>
      <c r="E60" s="39"/>
      <c r="F60" s="39"/>
      <c r="G60" s="39"/>
      <c r="H60" s="39"/>
      <c r="I60" s="1122" t="s">
        <v>1164</v>
      </c>
      <c r="J60" s="1123"/>
      <c r="K60" s="585"/>
      <c r="L60" s="1081" t="s">
        <v>1167</v>
      </c>
      <c r="M60" s="1124"/>
      <c r="N60" s="632"/>
      <c r="U60" s="553"/>
    </row>
    <row r="61" spans="2:21" ht="13.5" thickBot="1" x14ac:dyDescent="0.25">
      <c r="B61" s="558"/>
      <c r="C61" s="585">
        <v>0</v>
      </c>
      <c r="D61" s="550" t="s">
        <v>1168</v>
      </c>
      <c r="E61" s="550"/>
      <c r="F61" s="550"/>
      <c r="G61" s="550"/>
      <c r="H61" s="550"/>
      <c r="I61" s="1125" t="s">
        <v>1164</v>
      </c>
      <c r="J61" s="1109"/>
      <c r="K61" s="585"/>
      <c r="L61" s="1126" t="s">
        <v>1169</v>
      </c>
      <c r="M61" s="1127"/>
      <c r="N61" s="632"/>
      <c r="U61" s="553"/>
    </row>
    <row r="62" spans="2:21" x14ac:dyDescent="0.2">
      <c r="B62" s="558"/>
      <c r="C62" s="608"/>
      <c r="D62" s="39"/>
      <c r="E62" s="39"/>
      <c r="F62" s="39"/>
      <c r="G62" s="39"/>
      <c r="H62" s="39"/>
      <c r="I62" s="529"/>
      <c r="J62" s="529"/>
      <c r="K62" s="608"/>
      <c r="L62" s="549"/>
      <c r="M62" s="549"/>
      <c r="N62" s="632"/>
      <c r="U62" s="553"/>
    </row>
    <row r="63" spans="2:21" ht="13.5" thickBot="1" x14ac:dyDescent="0.25">
      <c r="B63" s="522"/>
      <c r="C63" s="39"/>
      <c r="D63" s="39"/>
      <c r="E63" s="39"/>
      <c r="F63" s="606" t="s">
        <v>1207</v>
      </c>
      <c r="G63" s="606" t="s">
        <v>1206</v>
      </c>
      <c r="H63" s="39"/>
      <c r="I63" s="39"/>
      <c r="J63" s="39"/>
      <c r="K63" s="39"/>
      <c r="L63" s="39"/>
      <c r="M63" s="39"/>
      <c r="N63" s="632"/>
      <c r="U63" s="553"/>
    </row>
    <row r="64" spans="2:21" ht="13.5" thickBot="1" x14ac:dyDescent="0.25">
      <c r="B64" s="522"/>
      <c r="C64" s="539" t="e">
        <f>C59-K59</f>
        <v>#VALUE!</v>
      </c>
      <c r="D64" s="540" t="s">
        <v>1170</v>
      </c>
      <c r="E64" s="526"/>
      <c r="F64" s="605">
        <v>43831</v>
      </c>
      <c r="G64" s="605"/>
      <c r="H64" s="625"/>
      <c r="I64" s="604">
        <f>IF(ROUNDUP((G64-F64)/365*12,1)&lt;0,0,(ROUNDUP((G64-F64)/365*12,1)))</f>
        <v>0</v>
      </c>
      <c r="J64" s="559" t="s">
        <v>1136</v>
      </c>
      <c r="K64" s="560" t="str">
        <f>IF(I64=0,"",C64/I64)</f>
        <v/>
      </c>
      <c r="L64" s="561" t="s">
        <v>1171</v>
      </c>
      <c r="M64" s="39"/>
      <c r="N64" s="632"/>
      <c r="O64" s="629"/>
      <c r="P64" s="627"/>
    </row>
    <row r="65" spans="2:16" ht="13.5" thickBot="1" x14ac:dyDescent="0.25">
      <c r="B65" s="522"/>
      <c r="C65" s="539">
        <f>C60-K60</f>
        <v>0</v>
      </c>
      <c r="D65" s="39" t="s">
        <v>1172</v>
      </c>
      <c r="E65" s="39"/>
      <c r="F65" s="605">
        <v>43466</v>
      </c>
      <c r="G65" s="605">
        <v>43830</v>
      </c>
      <c r="H65" s="625"/>
      <c r="I65" s="604">
        <f>IF(ROUNDUP((G65-F65)/365*12,1)&lt;0,0,(ROUNDUP((G65-F65)/365*12,1)))</f>
        <v>12</v>
      </c>
      <c r="J65" s="517" t="s">
        <v>1136</v>
      </c>
      <c r="K65" s="560">
        <f>IF(I65=0,"",C65/I65)</f>
        <v>0</v>
      </c>
      <c r="L65" s="562" t="s">
        <v>1171</v>
      </c>
      <c r="M65" s="39"/>
      <c r="N65" s="632"/>
      <c r="O65" s="629"/>
      <c r="P65" s="627"/>
    </row>
    <row r="66" spans="2:16" ht="13.5" thickBot="1" x14ac:dyDescent="0.25">
      <c r="B66" s="522"/>
      <c r="C66" s="539">
        <f>C61-K61</f>
        <v>0</v>
      </c>
      <c r="D66" s="535" t="s">
        <v>1172</v>
      </c>
      <c r="E66" s="550"/>
      <c r="F66" s="605">
        <v>43101</v>
      </c>
      <c r="G66" s="605">
        <v>43465</v>
      </c>
      <c r="H66" s="625"/>
      <c r="I66" s="604">
        <f>IF(ROUNDUP((G66-F66)/365*12,1)&lt;0,0,(ROUNDUP((G66-F66)/365*12,1)))</f>
        <v>12</v>
      </c>
      <c r="J66" s="563" t="s">
        <v>1136</v>
      </c>
      <c r="K66" s="560">
        <f>IF(I66=0,"",C66/I66)</f>
        <v>0</v>
      </c>
      <c r="L66" s="564" t="s">
        <v>1171</v>
      </c>
      <c r="M66" s="39"/>
      <c r="N66" s="632"/>
      <c r="O66" s="629"/>
      <c r="P66" s="627"/>
    </row>
    <row r="67" spans="2:16" ht="13.5" thickBot="1" x14ac:dyDescent="0.25">
      <c r="B67" s="522"/>
      <c r="C67" s="39"/>
      <c r="D67" s="39"/>
      <c r="E67" s="39"/>
      <c r="F67" s="39"/>
      <c r="G67" s="39"/>
      <c r="H67" s="39"/>
      <c r="I67" s="39"/>
      <c r="J67" s="39"/>
      <c r="K67" s="39"/>
      <c r="L67" s="39"/>
      <c r="M67" s="39"/>
      <c r="N67" s="632"/>
      <c r="O67" s="629"/>
      <c r="P67" s="627"/>
    </row>
    <row r="68" spans="2:16" ht="13.5" thickBot="1" x14ac:dyDescent="0.25">
      <c r="B68" s="522"/>
      <c r="C68" s="539" t="str">
        <f>K64</f>
        <v/>
      </c>
      <c r="D68" s="565" t="s">
        <v>1173</v>
      </c>
      <c r="E68" s="527"/>
      <c r="F68" s="39"/>
      <c r="G68" s="39"/>
      <c r="H68" s="39"/>
      <c r="I68" s="541" t="b">
        <v>0</v>
      </c>
      <c r="J68" s="39"/>
      <c r="K68" s="566" t="s">
        <v>1174</v>
      </c>
      <c r="L68" s="548"/>
      <c r="M68" s="567"/>
      <c r="N68" s="632"/>
      <c r="O68" s="629"/>
      <c r="P68" s="627"/>
    </row>
    <row r="69" spans="2:16" ht="13.5" thickBot="1" x14ac:dyDescent="0.25">
      <c r="B69" s="522"/>
      <c r="C69" s="539" t="str">
        <f>IF(SUM(C60)=0,"",SUM(C64:C65)/SUM(I64:I65))</f>
        <v/>
      </c>
      <c r="D69" s="568" t="s">
        <v>1175</v>
      </c>
      <c r="E69" s="542"/>
      <c r="F69" s="39"/>
      <c r="G69" s="39"/>
      <c r="H69" s="637"/>
      <c r="I69" s="635" t="b">
        <v>0</v>
      </c>
      <c r="J69" s="39"/>
      <c r="K69" s="569" t="s">
        <v>1176</v>
      </c>
      <c r="L69" s="549"/>
      <c r="M69" s="570"/>
      <c r="N69" s="632"/>
      <c r="O69" s="629"/>
      <c r="P69" s="627"/>
    </row>
    <row r="70" spans="2:16" ht="13.5" thickBot="1" x14ac:dyDescent="0.25">
      <c r="B70" s="522"/>
      <c r="C70" s="539" t="str">
        <f>IF(SUM(C61)=0,"",SUM(C64:C66)/SUM(I64:I66))</f>
        <v/>
      </c>
      <c r="D70" s="568" t="s">
        <v>1177</v>
      </c>
      <c r="E70" s="542"/>
      <c r="F70" s="39"/>
      <c r="G70" s="39"/>
      <c r="H70" s="637"/>
      <c r="I70" s="635" t="b">
        <v>0</v>
      </c>
      <c r="J70" s="39"/>
      <c r="K70" s="569" t="s">
        <v>1161</v>
      </c>
      <c r="L70" s="549"/>
      <c r="M70" s="539">
        <f>C60+C61</f>
        <v>0</v>
      </c>
      <c r="N70" s="632"/>
      <c r="O70" s="629"/>
      <c r="P70" s="627"/>
    </row>
    <row r="71" spans="2:16" ht="13.5" thickBot="1" x14ac:dyDescent="0.25">
      <c r="B71" s="522"/>
      <c r="C71" s="585">
        <v>0</v>
      </c>
      <c r="D71" s="535" t="s">
        <v>1213</v>
      </c>
      <c r="E71" s="543"/>
      <c r="F71" s="39"/>
      <c r="G71" s="39"/>
      <c r="H71" s="637"/>
      <c r="I71" s="635" t="b">
        <v>0</v>
      </c>
      <c r="J71" s="39"/>
      <c r="K71" s="569" t="s">
        <v>1178</v>
      </c>
      <c r="L71" s="549"/>
      <c r="M71" s="539">
        <f>K60+K61</f>
        <v>0</v>
      </c>
      <c r="N71" s="632"/>
      <c r="O71" s="629"/>
      <c r="P71" s="627"/>
    </row>
    <row r="72" spans="2:16" ht="13.5" thickBot="1" x14ac:dyDescent="0.25">
      <c r="B72" s="522"/>
      <c r="C72" s="39"/>
      <c r="I72" s="39"/>
      <c r="J72" s="39"/>
      <c r="K72" s="571" t="s">
        <v>1179</v>
      </c>
      <c r="L72" s="551"/>
      <c r="M72" s="539" t="str">
        <f>IF((M70)=0,"",M71/M70)</f>
        <v/>
      </c>
      <c r="N72" s="632"/>
      <c r="O72" s="629"/>
      <c r="P72" s="627"/>
    </row>
    <row r="73" spans="2:16" ht="13.5" thickBot="1" x14ac:dyDescent="0.25">
      <c r="B73" s="522"/>
      <c r="C73" s="39"/>
      <c r="I73" s="39"/>
      <c r="J73" s="39"/>
      <c r="K73" s="549"/>
      <c r="L73" s="549"/>
      <c r="M73" s="572"/>
      <c r="N73" s="632"/>
      <c r="O73" s="629"/>
      <c r="P73" s="627"/>
    </row>
    <row r="74" spans="2:16" ht="13.5" thickBot="1" x14ac:dyDescent="0.25">
      <c r="B74" s="522"/>
      <c r="C74" s="573">
        <f>MIN(C68:C70)</f>
        <v>0</v>
      </c>
      <c r="D74" s="617" t="s">
        <v>1211</v>
      </c>
      <c r="E74" s="618"/>
      <c r="F74" s="618"/>
      <c r="G74" s="618"/>
      <c r="H74" s="619"/>
      <c r="I74" s="620"/>
      <c r="J74" s="618"/>
      <c r="K74" s="621" t="s">
        <v>1210</v>
      </c>
      <c r="L74" s="539">
        <f>IF(I68=TRUE,C68,IF(I69=TRUE,C69,IF(I70=TRUE,C70,IF(I71=TRUE,C71,0))))</f>
        <v>0</v>
      </c>
      <c r="M74" s="545">
        <f>IF(L74=0,C74,L74)</f>
        <v>0</v>
      </c>
      <c r="N74" s="632"/>
      <c r="O74" s="629"/>
      <c r="P74" s="627"/>
    </row>
    <row r="75" spans="2:16" x14ac:dyDescent="0.2">
      <c r="B75" s="522"/>
      <c r="C75" s="39"/>
      <c r="D75" s="39"/>
      <c r="E75" s="39"/>
      <c r="F75" s="39"/>
      <c r="G75" s="39"/>
      <c r="H75" s="39"/>
      <c r="I75" s="39"/>
      <c r="J75" s="39"/>
      <c r="K75" s="39"/>
      <c r="L75" s="39"/>
      <c r="M75" s="39"/>
      <c r="N75" s="632"/>
      <c r="O75" s="629"/>
      <c r="P75" s="627"/>
    </row>
    <row r="76" spans="2:16" ht="13.5" thickBot="1" x14ac:dyDescent="0.25">
      <c r="B76" s="522"/>
      <c r="C76" s="39"/>
      <c r="D76" s="39"/>
      <c r="E76" s="39"/>
      <c r="F76" s="39"/>
      <c r="G76" s="39"/>
      <c r="H76" s="39"/>
      <c r="I76" s="39"/>
      <c r="J76" s="39"/>
      <c r="K76" s="39"/>
      <c r="L76" s="39"/>
      <c r="M76" s="39"/>
      <c r="N76" s="632"/>
      <c r="O76" s="629"/>
      <c r="P76" s="627"/>
    </row>
    <row r="77" spans="2:16" ht="13.5" thickBot="1" x14ac:dyDescent="0.25">
      <c r="B77" s="546" t="s">
        <v>1180</v>
      </c>
      <c r="C77" s="39"/>
      <c r="D77" s="574" t="s">
        <v>1181</v>
      </c>
      <c r="E77" s="1103"/>
      <c r="F77" s="1104"/>
      <c r="G77" s="1104"/>
      <c r="H77" s="1105"/>
      <c r="I77" s="39"/>
      <c r="J77" s="39"/>
      <c r="K77" s="39"/>
      <c r="L77" s="39"/>
      <c r="M77" s="39"/>
      <c r="N77" s="632"/>
      <c r="O77" s="629"/>
      <c r="P77" s="627"/>
    </row>
    <row r="78" spans="2:16" x14ac:dyDescent="0.2">
      <c r="B78" s="609"/>
      <c r="C78" s="601"/>
      <c r="D78" s="601"/>
      <c r="E78" s="610"/>
      <c r="F78" s="610"/>
      <c r="G78" s="610"/>
      <c r="H78" s="610"/>
      <c r="I78" s="39"/>
      <c r="J78" s="39"/>
      <c r="K78" s="39"/>
      <c r="L78" s="39"/>
      <c r="M78" s="39"/>
      <c r="N78" s="632"/>
      <c r="O78" s="629"/>
      <c r="P78" s="627"/>
    </row>
    <row r="79" spans="2:16" ht="13.5" thickBot="1" x14ac:dyDescent="0.25">
      <c r="B79" s="522"/>
      <c r="C79" s="39"/>
      <c r="E79" s="39"/>
      <c r="F79" s="606" t="s">
        <v>1207</v>
      </c>
      <c r="G79" s="606" t="s">
        <v>1206</v>
      </c>
      <c r="I79" s="39"/>
      <c r="J79" s="39"/>
      <c r="K79" s="39"/>
      <c r="L79" s="39"/>
      <c r="M79" s="39"/>
      <c r="N79" s="632"/>
      <c r="O79" s="629"/>
      <c r="P79" s="627"/>
    </row>
    <row r="80" spans="2:16" ht="13.5" thickBot="1" x14ac:dyDescent="0.25">
      <c r="B80" s="522" t="s">
        <v>121</v>
      </c>
      <c r="C80" s="585">
        <v>0</v>
      </c>
      <c r="D80" s="565" t="s">
        <v>1182</v>
      </c>
      <c r="E80" s="584"/>
      <c r="F80" s="605">
        <v>43831</v>
      </c>
      <c r="G80" s="605"/>
      <c r="H80" s="39"/>
      <c r="I80" s="604">
        <f>IF(ROUNDUP((G80-F80)/365*12,1)&lt;0,0,(ROUNDUP((G80-F80)/365*12,1)))</f>
        <v>0</v>
      </c>
      <c r="J80" s="1100" t="s">
        <v>1136</v>
      </c>
      <c r="K80" s="1101"/>
      <c r="L80" s="539" t="str">
        <f>IF((I80)=0,"",C80/I80)</f>
        <v/>
      </c>
      <c r="M80" s="528" t="s">
        <v>1134</v>
      </c>
      <c r="N80" s="632"/>
      <c r="O80" s="629"/>
      <c r="P80" s="627"/>
    </row>
    <row r="81" spans="2:17" ht="13.5" thickBot="1" x14ac:dyDescent="0.25">
      <c r="B81" s="522"/>
      <c r="C81" s="585">
        <v>0</v>
      </c>
      <c r="D81" s="532" t="s">
        <v>1183</v>
      </c>
      <c r="E81" s="603">
        <v>2019</v>
      </c>
      <c r="F81" s="605">
        <v>43466</v>
      </c>
      <c r="G81" s="605">
        <v>43830</v>
      </c>
      <c r="H81" s="39"/>
      <c r="I81" s="604">
        <f>IF(ROUNDUP((G81-F81)/365*12,1)&lt;0,0,(ROUNDUP((G81-F81)/365*12,1)))</f>
        <v>12</v>
      </c>
      <c r="J81" s="1100" t="s">
        <v>1136</v>
      </c>
      <c r="K81" s="1101"/>
      <c r="L81" s="539">
        <f>IF((I81)=0,"",C81/I81)</f>
        <v>0</v>
      </c>
      <c r="M81" s="533" t="s">
        <v>1134</v>
      </c>
      <c r="N81" s="632"/>
      <c r="O81" s="629"/>
      <c r="P81" s="627"/>
    </row>
    <row r="82" spans="2:17" ht="13.5" thickBot="1" x14ac:dyDescent="0.25">
      <c r="B82" s="522"/>
      <c r="C82" s="585">
        <v>0</v>
      </c>
      <c r="D82" s="535" t="s">
        <v>1183</v>
      </c>
      <c r="E82" s="607">
        <f>+E81-1</f>
        <v>2018</v>
      </c>
      <c r="F82" s="605">
        <v>43101</v>
      </c>
      <c r="G82" s="605">
        <v>43465</v>
      </c>
      <c r="H82" s="39"/>
      <c r="I82" s="604">
        <f>IF(ROUNDUP((G82-F82)/365*12,1)&lt;0,0,(ROUNDUP((G82-F82)/365*12,1)))</f>
        <v>12</v>
      </c>
      <c r="J82" s="1102" t="s">
        <v>1136</v>
      </c>
      <c r="K82" s="1102"/>
      <c r="L82" s="575">
        <f>IF((I82)=0,"",C82/I82)</f>
        <v>0</v>
      </c>
      <c r="M82" s="536" t="s">
        <v>1134</v>
      </c>
      <c r="N82" s="632"/>
      <c r="O82" s="629"/>
      <c r="P82" s="627"/>
    </row>
    <row r="83" spans="2:17" ht="13.5" thickBot="1" x14ac:dyDescent="0.25">
      <c r="B83" s="522"/>
      <c r="C83" s="39"/>
      <c r="D83" s="39"/>
      <c r="E83" s="39"/>
      <c r="F83" s="39"/>
      <c r="G83" s="39"/>
      <c r="H83" s="39"/>
      <c r="I83" s="39"/>
      <c r="J83" s="39"/>
      <c r="K83" s="39"/>
      <c r="L83" s="39"/>
      <c r="M83" s="39"/>
      <c r="N83" s="632"/>
      <c r="O83" s="629"/>
      <c r="P83" s="627"/>
    </row>
    <row r="84" spans="2:17" ht="13.5" thickBot="1" x14ac:dyDescent="0.25">
      <c r="B84" s="522"/>
      <c r="C84" s="539" t="str">
        <f>L80</f>
        <v/>
      </c>
      <c r="D84" s="540" t="s">
        <v>1184</v>
      </c>
      <c r="E84" s="527"/>
      <c r="F84" s="39"/>
      <c r="G84" s="39"/>
      <c r="H84" s="39"/>
      <c r="I84" s="541" t="b">
        <v>0</v>
      </c>
      <c r="J84" s="39"/>
      <c r="K84" s="39"/>
      <c r="L84" s="39"/>
      <c r="M84" s="39"/>
      <c r="N84" s="632"/>
      <c r="O84" s="629"/>
      <c r="P84" s="627"/>
    </row>
    <row r="85" spans="2:17" ht="13.5" thickBot="1" x14ac:dyDescent="0.25">
      <c r="B85" s="522"/>
      <c r="C85" s="539">
        <f>IF(SUM(I80:I81)=0,"",SUM(C80:C81)/SUM(I80:I81))</f>
        <v>0</v>
      </c>
      <c r="D85" s="532" t="s">
        <v>1185</v>
      </c>
      <c r="E85" s="542"/>
      <c r="F85" s="39"/>
      <c r="G85" s="39"/>
      <c r="H85" s="39"/>
      <c r="I85" s="541" t="b">
        <v>0</v>
      </c>
      <c r="J85" s="39"/>
      <c r="K85" s="39"/>
      <c r="L85" s="39"/>
      <c r="M85" s="39"/>
      <c r="N85" s="632"/>
      <c r="O85" s="629"/>
      <c r="P85" s="627"/>
    </row>
    <row r="86" spans="2:17" ht="13.5" thickBot="1" x14ac:dyDescent="0.25">
      <c r="B86" s="522"/>
      <c r="C86" s="539">
        <f>IF(SUM(I80:I82)=0,"",SUM(C80:C82)/SUM(I80:I82))</f>
        <v>0</v>
      </c>
      <c r="D86" s="532" t="s">
        <v>1186</v>
      </c>
      <c r="E86" s="542"/>
      <c r="F86" s="39"/>
      <c r="G86" s="39"/>
      <c r="H86" s="39"/>
      <c r="I86" s="541" t="b">
        <v>0</v>
      </c>
      <c r="J86" s="39"/>
      <c r="K86" s="39"/>
      <c r="L86" s="39"/>
      <c r="M86" s="39"/>
      <c r="N86" s="632"/>
      <c r="O86" s="629"/>
      <c r="P86" s="627"/>
    </row>
    <row r="87" spans="2:17" ht="13.5" thickBot="1" x14ac:dyDescent="0.25">
      <c r="B87" s="522"/>
      <c r="C87" s="585">
        <v>0</v>
      </c>
      <c r="D87" s="535" t="s">
        <v>1213</v>
      </c>
      <c r="E87" s="543"/>
      <c r="F87" s="39"/>
      <c r="G87" s="39"/>
      <c r="H87" s="39"/>
      <c r="I87" s="541" t="b">
        <v>0</v>
      </c>
      <c r="J87" s="39"/>
      <c r="K87" s="39"/>
      <c r="L87" s="39"/>
      <c r="M87" s="39"/>
      <c r="N87" s="632"/>
      <c r="O87" s="629"/>
      <c r="P87" s="627"/>
    </row>
    <row r="88" spans="2:17" ht="13.5" thickBot="1" x14ac:dyDescent="0.25">
      <c r="B88" s="522"/>
      <c r="C88" s="39"/>
      <c r="D88" s="39" t="s">
        <v>121</v>
      </c>
      <c r="E88" s="39"/>
      <c r="F88" s="39"/>
      <c r="G88" s="39"/>
      <c r="H88" s="39"/>
      <c r="I88" s="39"/>
      <c r="J88" s="39"/>
      <c r="K88" s="39"/>
      <c r="L88" s="39"/>
      <c r="M88" s="39"/>
      <c r="N88" s="632"/>
      <c r="O88" s="629"/>
      <c r="P88" s="627"/>
    </row>
    <row r="89" spans="2:17" ht="13.5" thickBot="1" x14ac:dyDescent="0.25">
      <c r="B89" s="522"/>
      <c r="C89" s="544">
        <f>MIN(C84,C85,C86)</f>
        <v>0</v>
      </c>
      <c r="D89" s="617" t="s">
        <v>1212</v>
      </c>
      <c r="E89" s="618"/>
      <c r="F89" s="618"/>
      <c r="G89" s="618"/>
      <c r="H89" s="619"/>
      <c r="I89" s="620"/>
      <c r="J89" s="618"/>
      <c r="K89" s="621" t="s">
        <v>1210</v>
      </c>
      <c r="L89" s="539">
        <f>IF(I84=TRUE,C84,IF(I85=TRUE,C85,IF(I86=TRUE,C86,IF(I87=TRUE,C87,0))))</f>
        <v>0</v>
      </c>
      <c r="M89" s="545">
        <f>IF(L89=0,C89,L89)</f>
        <v>0</v>
      </c>
      <c r="N89" s="632"/>
      <c r="O89" s="629"/>
      <c r="P89" s="627"/>
    </row>
    <row r="90" spans="2:17" x14ac:dyDescent="0.2">
      <c r="B90" s="522"/>
      <c r="C90" s="39"/>
      <c r="D90" s="39"/>
      <c r="E90" s="39"/>
      <c r="F90" s="39"/>
      <c r="G90" s="39"/>
      <c r="H90" s="39"/>
      <c r="I90" s="39"/>
      <c r="J90" s="39"/>
      <c r="K90" s="39"/>
      <c r="L90" s="39"/>
      <c r="M90" s="39"/>
      <c r="N90" s="632"/>
      <c r="O90" s="629"/>
      <c r="P90" s="627"/>
    </row>
    <row r="91" spans="2:17" ht="13.5" thickBot="1" x14ac:dyDescent="0.25">
      <c r="B91" s="522"/>
      <c r="C91" s="39"/>
      <c r="D91" s="39"/>
      <c r="E91" s="39"/>
      <c r="F91" s="39"/>
      <c r="G91" s="39"/>
      <c r="H91" s="39"/>
      <c r="I91" s="39"/>
      <c r="J91" s="39"/>
      <c r="K91" s="39"/>
      <c r="L91" s="39"/>
      <c r="M91" s="39"/>
      <c r="N91" s="632"/>
      <c r="O91" s="629"/>
      <c r="P91" s="627"/>
    </row>
    <row r="92" spans="2:17" ht="13.5" thickBot="1" x14ac:dyDescent="0.25">
      <c r="B92" s="546" t="s">
        <v>1187</v>
      </c>
      <c r="C92" s="39"/>
      <c r="D92" s="574" t="s">
        <v>1181</v>
      </c>
      <c r="E92" s="1103"/>
      <c r="F92" s="1104"/>
      <c r="G92" s="1104"/>
      <c r="H92" s="1105"/>
      <c r="I92" s="39"/>
      <c r="J92" s="39"/>
      <c r="K92" s="50" t="s">
        <v>1188</v>
      </c>
      <c r="L92" s="588">
        <v>0.15</v>
      </c>
      <c r="M92" s="627" t="str">
        <f>IF(L92&gt;100%, "&lt;&lt;Error! Enter Value as 15%, 20%, 25%", " ")</f>
        <v xml:space="preserve"> </v>
      </c>
      <c r="N92" s="632"/>
      <c r="O92" s="629"/>
      <c r="P92" s="627"/>
    </row>
    <row r="93" spans="2:17" ht="13.5" thickBot="1" x14ac:dyDescent="0.25">
      <c r="B93" s="522"/>
      <c r="C93" s="39"/>
      <c r="D93" s="39"/>
      <c r="E93" s="39"/>
      <c r="F93" s="39"/>
      <c r="G93" s="39"/>
      <c r="H93" s="39"/>
      <c r="I93" s="39"/>
      <c r="J93" s="39"/>
      <c r="K93" s="39"/>
      <c r="L93" s="39"/>
      <c r="M93" s="39"/>
      <c r="N93" s="632"/>
      <c r="O93" s="629"/>
      <c r="P93" s="627"/>
    </row>
    <row r="94" spans="2:17" ht="13.5" thickBot="1" x14ac:dyDescent="0.25">
      <c r="B94" s="522"/>
      <c r="C94" s="585">
        <v>0</v>
      </c>
      <c r="D94" s="526" t="s">
        <v>1189</v>
      </c>
      <c r="E94" s="526"/>
      <c r="F94" s="526"/>
      <c r="G94" s="526"/>
      <c r="H94" s="526"/>
      <c r="I94" s="526"/>
      <c r="J94" s="526"/>
      <c r="K94" s="527"/>
      <c r="L94" s="575">
        <f>C94</f>
        <v>0</v>
      </c>
      <c r="M94" s="528" t="s">
        <v>1134</v>
      </c>
      <c r="N94" s="638" t="b">
        <v>0</v>
      </c>
      <c r="O94" s="629"/>
      <c r="P94" s="627"/>
      <c r="Q94" s="39"/>
    </row>
    <row r="95" spans="2:17" ht="13.5" thickBot="1" x14ac:dyDescent="0.25">
      <c r="B95" s="522"/>
      <c r="C95" s="585">
        <v>0</v>
      </c>
      <c r="D95" s="39" t="s">
        <v>1190</v>
      </c>
      <c r="E95" s="39"/>
      <c r="F95" s="39"/>
      <c r="G95" s="39"/>
      <c r="H95" s="39"/>
      <c r="I95" s="39"/>
      <c r="J95" s="39"/>
      <c r="K95" s="542"/>
      <c r="L95" s="575">
        <f>C95/12</f>
        <v>0</v>
      </c>
      <c r="M95" s="536" t="s">
        <v>1134</v>
      </c>
      <c r="N95" s="638" t="b">
        <v>0</v>
      </c>
      <c r="O95" s="629"/>
      <c r="P95" s="627"/>
      <c r="Q95" s="39"/>
    </row>
    <row r="96" spans="2:17" ht="13.5" thickBot="1" x14ac:dyDescent="0.25">
      <c r="B96" s="522"/>
      <c r="C96" s="585">
        <v>0</v>
      </c>
      <c r="D96" s="39" t="s">
        <v>1191</v>
      </c>
      <c r="E96" s="39"/>
      <c r="F96" s="39"/>
      <c r="G96" s="39"/>
      <c r="H96" s="39"/>
      <c r="I96" s="39"/>
      <c r="J96" s="39"/>
      <c r="K96" s="576"/>
      <c r="L96" s="50"/>
      <c r="M96" s="39"/>
      <c r="N96" s="632"/>
      <c r="O96" s="629"/>
      <c r="P96" s="627"/>
    </row>
    <row r="97" spans="2:14" ht="13.5" thickBot="1" x14ac:dyDescent="0.25">
      <c r="B97" s="522"/>
      <c r="C97" s="557">
        <f>IF(L92&gt;100%, "Incorrect Factor", +C96*L92/12)</f>
        <v>0</v>
      </c>
      <c r="D97" s="577" t="s">
        <v>1192</v>
      </c>
      <c r="E97" s="39"/>
      <c r="F97" s="39"/>
      <c r="G97" s="39"/>
      <c r="H97" s="39"/>
      <c r="I97" s="39"/>
      <c r="J97" s="39"/>
      <c r="K97" s="576"/>
      <c r="L97" s="50"/>
      <c r="M97" s="39"/>
      <c r="N97" s="632"/>
    </row>
    <row r="98" spans="2:14" ht="13.5" thickBot="1" x14ac:dyDescent="0.25">
      <c r="B98" s="522"/>
      <c r="C98" s="557">
        <f>IF(N94=TRUE,(L94+C97),IF(N95=TRUE,(L95+C97),0))</f>
        <v>0</v>
      </c>
      <c r="D98" s="578" t="s">
        <v>1193</v>
      </c>
      <c r="E98" s="550"/>
      <c r="F98" s="550"/>
      <c r="G98" s="550"/>
      <c r="H98" s="550"/>
      <c r="I98" s="550"/>
      <c r="J98" s="550"/>
      <c r="K98" s="579"/>
      <c r="L98" s="50"/>
      <c r="M98" s="39"/>
      <c r="N98" s="632"/>
    </row>
    <row r="99" spans="2:14" ht="13.5" thickBot="1" x14ac:dyDescent="0.25">
      <c r="B99" s="522"/>
      <c r="E99" s="39"/>
      <c r="F99" s="39"/>
      <c r="G99" s="39"/>
      <c r="H99" s="39"/>
      <c r="I99" s="39"/>
      <c r="J99" s="39"/>
      <c r="K99" s="50"/>
      <c r="L99" s="50"/>
      <c r="M99" s="39"/>
      <c r="N99" s="632"/>
    </row>
    <row r="100" spans="2:14" ht="13.5" thickBot="1" x14ac:dyDescent="0.25">
      <c r="B100" s="580" t="s">
        <v>1194</v>
      </c>
      <c r="C100" s="518" t="s">
        <v>1195</v>
      </c>
      <c r="E100" s="39"/>
      <c r="F100" s="39"/>
      <c r="G100" s="39"/>
      <c r="H100" s="39"/>
      <c r="I100" s="39"/>
      <c r="J100" s="39"/>
      <c r="K100" s="600" t="s">
        <v>1205</v>
      </c>
      <c r="L100" s="50"/>
      <c r="M100" s="39"/>
      <c r="N100" s="632"/>
    </row>
    <row r="101" spans="2:14" ht="13.5" thickBot="1" x14ac:dyDescent="0.25">
      <c r="B101" s="522"/>
      <c r="E101" s="39"/>
      <c r="F101" s="39"/>
      <c r="G101" s="39"/>
      <c r="H101" s="39"/>
      <c r="I101" s="39"/>
      <c r="J101" s="39"/>
      <c r="K101" s="50"/>
      <c r="L101" s="50"/>
      <c r="M101" s="39"/>
      <c r="N101" s="639"/>
    </row>
    <row r="102" spans="2:14" ht="13.5" thickBot="1" x14ac:dyDescent="0.25">
      <c r="B102" s="522"/>
      <c r="C102" s="585">
        <v>0</v>
      </c>
      <c r="D102" s="581" t="s">
        <v>1196</v>
      </c>
      <c r="E102" s="586">
        <v>2019</v>
      </c>
      <c r="F102" s="612"/>
      <c r="G102" s="612"/>
      <c r="H102" s="39"/>
      <c r="I102" s="539">
        <f>SUM(C102/12)</f>
        <v>0</v>
      </c>
      <c r="J102" s="1098" t="s">
        <v>1197</v>
      </c>
      <c r="K102" s="1099"/>
      <c r="L102" s="1107" t="s">
        <v>1198</v>
      </c>
      <c r="M102" s="1108"/>
      <c r="N102" s="638" t="b">
        <v>0</v>
      </c>
    </row>
    <row r="103" spans="2:14" ht="13.5" thickBot="1" x14ac:dyDescent="0.25">
      <c r="B103" s="522"/>
      <c r="C103" s="585">
        <v>0</v>
      </c>
      <c r="D103" s="582" t="s">
        <v>1196</v>
      </c>
      <c r="E103" s="611">
        <f>+E102-1</f>
        <v>2018</v>
      </c>
      <c r="F103" s="612"/>
      <c r="G103" s="612"/>
      <c r="H103" s="39"/>
      <c r="I103" s="539">
        <f>SUM(C102+C103)/24</f>
        <v>0</v>
      </c>
      <c r="J103" s="1109" t="s">
        <v>1199</v>
      </c>
      <c r="K103" s="1110"/>
      <c r="L103" s="1107"/>
      <c r="M103" s="1108"/>
      <c r="N103" s="638" t="b">
        <v>0</v>
      </c>
    </row>
    <row r="104" spans="2:14" x14ac:dyDescent="0.2">
      <c r="B104" s="522"/>
      <c r="E104" s="39"/>
      <c r="F104" s="39"/>
      <c r="G104" s="39"/>
      <c r="H104" s="39"/>
      <c r="I104" s="39"/>
      <c r="J104" s="39"/>
      <c r="K104" s="50"/>
      <c r="L104" s="50"/>
      <c r="M104" s="39"/>
      <c r="N104" s="640">
        <f>IF(N102=TRUE,I102,IF(N103=TRUE,I103,0))</f>
        <v>0</v>
      </c>
    </row>
    <row r="105" spans="2:14" ht="13.5" thickBot="1" x14ac:dyDescent="0.25">
      <c r="B105" s="522"/>
      <c r="E105" s="39"/>
      <c r="F105" s="39"/>
      <c r="G105" s="39"/>
      <c r="H105" s="39"/>
      <c r="I105" s="39"/>
      <c r="J105" s="39"/>
      <c r="K105" s="50"/>
      <c r="L105" s="50"/>
      <c r="M105" s="39"/>
      <c r="N105" s="632"/>
    </row>
    <row r="106" spans="2:14" ht="13.5" thickBot="1" x14ac:dyDescent="0.25">
      <c r="B106" s="1111" t="s">
        <v>1200</v>
      </c>
      <c r="C106" s="1112"/>
      <c r="D106" s="557" t="e">
        <f>SUM(C98+C39+M22+M54+M74+M89)-(N104)</f>
        <v>#VALUE!</v>
      </c>
      <c r="E106" s="39"/>
      <c r="F106" s="39"/>
      <c r="G106" s="39"/>
      <c r="H106" s="39"/>
      <c r="I106" s="39"/>
      <c r="J106" s="39"/>
      <c r="K106" s="50"/>
      <c r="L106" s="50"/>
      <c r="M106" s="39"/>
      <c r="N106" s="632"/>
    </row>
    <row r="107" spans="2:14" ht="13.5" thickBot="1" x14ac:dyDescent="0.25">
      <c r="B107" s="583"/>
      <c r="C107" s="584"/>
      <c r="D107" s="584"/>
      <c r="E107" s="584"/>
      <c r="F107" s="584"/>
      <c r="G107" s="584"/>
      <c r="H107" s="584"/>
      <c r="I107" s="584"/>
      <c r="J107" s="584"/>
      <c r="K107" s="584"/>
      <c r="L107" s="584"/>
      <c r="M107" s="584"/>
      <c r="N107" s="634"/>
    </row>
    <row r="108" spans="2:14" ht="13.5" thickBot="1" x14ac:dyDescent="0.25">
      <c r="C108" s="39"/>
      <c r="D108" s="39"/>
      <c r="E108" s="39"/>
      <c r="F108" s="39"/>
      <c r="G108" s="39"/>
      <c r="H108" s="39"/>
      <c r="I108" s="39"/>
      <c r="J108" s="39"/>
      <c r="K108" s="39"/>
      <c r="L108" s="39"/>
      <c r="M108" s="39"/>
      <c r="N108" s="627"/>
    </row>
    <row r="109" spans="2:14" ht="13.5" thickBot="1" x14ac:dyDescent="0.25">
      <c r="B109" s="1113" t="s">
        <v>1201</v>
      </c>
      <c r="C109" s="1114"/>
    </row>
    <row r="110" spans="2:14" x14ac:dyDescent="0.2">
      <c r="B110" s="1090"/>
      <c r="C110" s="1091"/>
      <c r="D110" s="1092"/>
      <c r="E110" s="1092"/>
      <c r="F110" s="1092"/>
      <c r="G110" s="1092"/>
      <c r="H110" s="1092"/>
      <c r="I110" s="1092"/>
      <c r="J110" s="1092"/>
      <c r="K110" s="1092"/>
      <c r="L110" s="1092"/>
      <c r="M110" s="1092"/>
      <c r="N110" s="1093"/>
    </row>
    <row r="111" spans="2:14" x14ac:dyDescent="0.2">
      <c r="B111" s="1090"/>
      <c r="C111" s="1091"/>
      <c r="D111" s="1091"/>
      <c r="E111" s="1091"/>
      <c r="F111" s="1091"/>
      <c r="G111" s="1091"/>
      <c r="H111" s="1091"/>
      <c r="I111" s="1091"/>
      <c r="J111" s="1091"/>
      <c r="K111" s="1091"/>
      <c r="L111" s="1091"/>
      <c r="M111" s="1091"/>
      <c r="N111" s="1094"/>
    </row>
    <row r="112" spans="2:14" x14ac:dyDescent="0.2">
      <c r="B112" s="1090"/>
      <c r="C112" s="1091"/>
      <c r="D112" s="1091"/>
      <c r="E112" s="1091"/>
      <c r="F112" s="1091"/>
      <c r="G112" s="1091"/>
      <c r="H112" s="1091"/>
      <c r="I112" s="1091"/>
      <c r="J112" s="1091"/>
      <c r="K112" s="1091"/>
      <c r="L112" s="1091"/>
      <c r="M112" s="1091"/>
      <c r="N112" s="1094"/>
    </row>
    <row r="113" spans="2:14" x14ac:dyDescent="0.2">
      <c r="B113" s="1090"/>
      <c r="C113" s="1091"/>
      <c r="D113" s="1091"/>
      <c r="E113" s="1091"/>
      <c r="F113" s="1091"/>
      <c r="G113" s="1091"/>
      <c r="H113" s="1091"/>
      <c r="I113" s="1091"/>
      <c r="J113" s="1091"/>
      <c r="K113" s="1091"/>
      <c r="L113" s="1091"/>
      <c r="M113" s="1091"/>
      <c r="N113" s="1094"/>
    </row>
    <row r="114" spans="2:14" x14ac:dyDescent="0.2">
      <c r="B114" s="1090"/>
      <c r="C114" s="1091"/>
      <c r="D114" s="1091"/>
      <c r="E114" s="1091"/>
      <c r="F114" s="1091"/>
      <c r="G114" s="1091"/>
      <c r="H114" s="1091"/>
      <c r="I114" s="1091"/>
      <c r="J114" s="1091"/>
      <c r="K114" s="1091"/>
      <c r="L114" s="1091"/>
      <c r="M114" s="1091"/>
      <c r="N114" s="1094"/>
    </row>
    <row r="115" spans="2:14" x14ac:dyDescent="0.2">
      <c r="B115" s="1090"/>
      <c r="C115" s="1091"/>
      <c r="D115" s="1091"/>
      <c r="E115" s="1091"/>
      <c r="F115" s="1091"/>
      <c r="G115" s="1091"/>
      <c r="H115" s="1091"/>
      <c r="I115" s="1091"/>
      <c r="J115" s="1091"/>
      <c r="K115" s="1091"/>
      <c r="L115" s="1091"/>
      <c r="M115" s="1091"/>
      <c r="N115" s="1094"/>
    </row>
    <row r="116" spans="2:14" x14ac:dyDescent="0.2">
      <c r="B116" s="1090"/>
      <c r="C116" s="1091"/>
      <c r="D116" s="1091"/>
      <c r="E116" s="1091"/>
      <c r="F116" s="1091"/>
      <c r="G116" s="1091"/>
      <c r="H116" s="1091"/>
      <c r="I116" s="1091"/>
      <c r="J116" s="1091"/>
      <c r="K116" s="1091"/>
      <c r="L116" s="1091"/>
      <c r="M116" s="1091"/>
      <c r="N116" s="1094"/>
    </row>
    <row r="117" spans="2:14" x14ac:dyDescent="0.2">
      <c r="B117" s="1090"/>
      <c r="C117" s="1091"/>
      <c r="D117" s="1091"/>
      <c r="E117" s="1091"/>
      <c r="F117" s="1091"/>
      <c r="G117" s="1091"/>
      <c r="H117" s="1091"/>
      <c r="I117" s="1091"/>
      <c r="J117" s="1091"/>
      <c r="K117" s="1091"/>
      <c r="L117" s="1091"/>
      <c r="M117" s="1091"/>
      <c r="N117" s="1094"/>
    </row>
    <row r="118" spans="2:14" x14ac:dyDescent="0.2">
      <c r="B118" s="1090"/>
      <c r="C118" s="1091"/>
      <c r="D118" s="1091"/>
      <c r="E118" s="1091"/>
      <c r="F118" s="1091"/>
      <c r="G118" s="1091"/>
      <c r="H118" s="1091"/>
      <c r="I118" s="1091"/>
      <c r="J118" s="1091"/>
      <c r="K118" s="1091"/>
      <c r="L118" s="1091"/>
      <c r="M118" s="1091"/>
      <c r="N118" s="1094"/>
    </row>
    <row r="119" spans="2:14" x14ac:dyDescent="0.2">
      <c r="B119" s="1090"/>
      <c r="C119" s="1091"/>
      <c r="D119" s="1091"/>
      <c r="E119" s="1091"/>
      <c r="F119" s="1091"/>
      <c r="G119" s="1091"/>
      <c r="H119" s="1091"/>
      <c r="I119" s="1091"/>
      <c r="J119" s="1091"/>
      <c r="K119" s="1091"/>
      <c r="L119" s="1091"/>
      <c r="M119" s="1091"/>
      <c r="N119" s="1094"/>
    </row>
    <row r="120" spans="2:14" x14ac:dyDescent="0.2">
      <c r="B120" s="1090"/>
      <c r="C120" s="1091"/>
      <c r="D120" s="1091"/>
      <c r="E120" s="1091"/>
      <c r="F120" s="1091"/>
      <c r="G120" s="1091"/>
      <c r="H120" s="1091"/>
      <c r="I120" s="1091"/>
      <c r="J120" s="1091"/>
      <c r="K120" s="1091"/>
      <c r="L120" s="1091"/>
      <c r="M120" s="1091"/>
      <c r="N120" s="1094"/>
    </row>
    <row r="121" spans="2:14" x14ac:dyDescent="0.2">
      <c r="B121" s="1090"/>
      <c r="C121" s="1091"/>
      <c r="D121" s="1091"/>
      <c r="E121" s="1091"/>
      <c r="F121" s="1091"/>
      <c r="G121" s="1091"/>
      <c r="H121" s="1091"/>
      <c r="I121" s="1091"/>
      <c r="J121" s="1091"/>
      <c r="K121" s="1091"/>
      <c r="L121" s="1091"/>
      <c r="M121" s="1091"/>
      <c r="N121" s="1094"/>
    </row>
    <row r="122" spans="2:14" x14ac:dyDescent="0.2">
      <c r="B122" s="1090"/>
      <c r="C122" s="1091"/>
      <c r="D122" s="1091"/>
      <c r="E122" s="1091"/>
      <c r="F122" s="1091"/>
      <c r="G122" s="1091"/>
      <c r="H122" s="1091"/>
      <c r="I122" s="1091"/>
      <c r="J122" s="1091"/>
      <c r="K122" s="1091"/>
      <c r="L122" s="1091"/>
      <c r="M122" s="1091"/>
      <c r="N122" s="1094"/>
    </row>
    <row r="123" spans="2:14" x14ac:dyDescent="0.2">
      <c r="B123" s="1095"/>
      <c r="C123" s="1096"/>
      <c r="D123" s="1096"/>
      <c r="E123" s="1096"/>
      <c r="F123" s="1096"/>
      <c r="G123" s="1096"/>
      <c r="H123" s="1096"/>
      <c r="I123" s="1096"/>
      <c r="J123" s="1096"/>
      <c r="K123" s="1096"/>
      <c r="L123" s="1096"/>
      <c r="M123" s="1096"/>
      <c r="N123" s="1097"/>
    </row>
  </sheetData>
  <sheetProtection password="D65B" sheet="1" objects="1" scenarios="1"/>
  <mergeCells count="30">
    <mergeCell ref="B1:N1"/>
    <mergeCell ref="L102:M103"/>
    <mergeCell ref="J103:K103"/>
    <mergeCell ref="B106:C106"/>
    <mergeCell ref="B109:C109"/>
    <mergeCell ref="J80:K80"/>
    <mergeCell ref="J49:M50"/>
    <mergeCell ref="D57:I57"/>
    <mergeCell ref="I59:J59"/>
    <mergeCell ref="L59:M59"/>
    <mergeCell ref="I60:J60"/>
    <mergeCell ref="L60:M60"/>
    <mergeCell ref="I61:J61"/>
    <mergeCell ref="L61:M61"/>
    <mergeCell ref="E77:H77"/>
    <mergeCell ref="D42:I42"/>
    <mergeCell ref="B110:N123"/>
    <mergeCell ref="J102:K102"/>
    <mergeCell ref="J81:K81"/>
    <mergeCell ref="J82:K82"/>
    <mergeCell ref="E92:H92"/>
    <mergeCell ref="B9:N9"/>
    <mergeCell ref="D39:E39"/>
    <mergeCell ref="L39:M39"/>
    <mergeCell ref="L40:N40"/>
    <mergeCell ref="D2:L3"/>
    <mergeCell ref="C6:H6"/>
    <mergeCell ref="L6:M6"/>
    <mergeCell ref="C7:H7"/>
    <mergeCell ref="L7:M7"/>
  </mergeCells>
  <conditionalFormatting sqref="K59 C64 C84">
    <cfRule type="expression" dxfId="197" priority="1" stopIfTrue="1">
      <formula>ISERROR(C59)</formula>
    </cfRule>
  </conditionalFormatting>
  <dataValidations count="44">
    <dataValidation allowBlank="1" showInputMessage="1" showErrorMessage="1" prompt="Enter amount of Annual Expense" sqref="C102:C103 JA102:JA103 SW102:SW103 ACS102:ACS103 AMO102:AMO103 AWK102:AWK103 BGG102:BGG103 BQC102:BQC103 BZY102:BZY103 CJU102:CJU103 CTQ102:CTQ103 DDM102:DDM103 DNI102:DNI103 DXE102:DXE103 EHA102:EHA103 EQW102:EQW103 FAS102:FAS103 FKO102:FKO103 FUK102:FUK103 GEG102:GEG103 GOC102:GOC103 GXY102:GXY103 HHU102:HHU103 HRQ102:HRQ103 IBM102:IBM103 ILI102:ILI103 IVE102:IVE103 JFA102:JFA103 JOW102:JOW103 JYS102:JYS103 KIO102:KIO103 KSK102:KSK103 LCG102:LCG103 LMC102:LMC103 LVY102:LVY103 MFU102:MFU103 MPQ102:MPQ103 MZM102:MZM103 NJI102:NJI103 NTE102:NTE103 ODA102:ODA103 OMW102:OMW103 OWS102:OWS103 PGO102:PGO103 PQK102:PQK103 QAG102:QAG103 QKC102:QKC103 QTY102:QTY103 RDU102:RDU103 RNQ102:RNQ103 RXM102:RXM103 SHI102:SHI103 SRE102:SRE103 TBA102:TBA103 TKW102:TKW103 TUS102:TUS103 UEO102:UEO103 UOK102:UOK103 UYG102:UYG103 VIC102:VIC103 VRY102:VRY103 WBU102:WBU103 WLQ102:WLQ103 WVM102:WVM103 C65644:C65645 JA65644:JA65645 SW65644:SW65645 ACS65644:ACS65645 AMO65644:AMO65645 AWK65644:AWK65645 BGG65644:BGG65645 BQC65644:BQC65645 BZY65644:BZY65645 CJU65644:CJU65645 CTQ65644:CTQ65645 DDM65644:DDM65645 DNI65644:DNI65645 DXE65644:DXE65645 EHA65644:EHA65645 EQW65644:EQW65645 FAS65644:FAS65645 FKO65644:FKO65645 FUK65644:FUK65645 GEG65644:GEG65645 GOC65644:GOC65645 GXY65644:GXY65645 HHU65644:HHU65645 HRQ65644:HRQ65645 IBM65644:IBM65645 ILI65644:ILI65645 IVE65644:IVE65645 JFA65644:JFA65645 JOW65644:JOW65645 JYS65644:JYS65645 KIO65644:KIO65645 KSK65644:KSK65645 LCG65644:LCG65645 LMC65644:LMC65645 LVY65644:LVY65645 MFU65644:MFU65645 MPQ65644:MPQ65645 MZM65644:MZM65645 NJI65644:NJI65645 NTE65644:NTE65645 ODA65644:ODA65645 OMW65644:OMW65645 OWS65644:OWS65645 PGO65644:PGO65645 PQK65644:PQK65645 QAG65644:QAG65645 QKC65644:QKC65645 QTY65644:QTY65645 RDU65644:RDU65645 RNQ65644:RNQ65645 RXM65644:RXM65645 SHI65644:SHI65645 SRE65644:SRE65645 TBA65644:TBA65645 TKW65644:TKW65645 TUS65644:TUS65645 UEO65644:UEO65645 UOK65644:UOK65645 UYG65644:UYG65645 VIC65644:VIC65645 VRY65644:VRY65645 WBU65644:WBU65645 WLQ65644:WLQ65645 WVM65644:WVM65645 C131180:C131181 JA131180:JA131181 SW131180:SW131181 ACS131180:ACS131181 AMO131180:AMO131181 AWK131180:AWK131181 BGG131180:BGG131181 BQC131180:BQC131181 BZY131180:BZY131181 CJU131180:CJU131181 CTQ131180:CTQ131181 DDM131180:DDM131181 DNI131180:DNI131181 DXE131180:DXE131181 EHA131180:EHA131181 EQW131180:EQW131181 FAS131180:FAS131181 FKO131180:FKO131181 FUK131180:FUK131181 GEG131180:GEG131181 GOC131180:GOC131181 GXY131180:GXY131181 HHU131180:HHU131181 HRQ131180:HRQ131181 IBM131180:IBM131181 ILI131180:ILI131181 IVE131180:IVE131181 JFA131180:JFA131181 JOW131180:JOW131181 JYS131180:JYS131181 KIO131180:KIO131181 KSK131180:KSK131181 LCG131180:LCG131181 LMC131180:LMC131181 LVY131180:LVY131181 MFU131180:MFU131181 MPQ131180:MPQ131181 MZM131180:MZM131181 NJI131180:NJI131181 NTE131180:NTE131181 ODA131180:ODA131181 OMW131180:OMW131181 OWS131180:OWS131181 PGO131180:PGO131181 PQK131180:PQK131181 QAG131180:QAG131181 QKC131180:QKC131181 QTY131180:QTY131181 RDU131180:RDU131181 RNQ131180:RNQ131181 RXM131180:RXM131181 SHI131180:SHI131181 SRE131180:SRE131181 TBA131180:TBA131181 TKW131180:TKW131181 TUS131180:TUS131181 UEO131180:UEO131181 UOK131180:UOK131181 UYG131180:UYG131181 VIC131180:VIC131181 VRY131180:VRY131181 WBU131180:WBU131181 WLQ131180:WLQ131181 WVM131180:WVM131181 C196716:C196717 JA196716:JA196717 SW196716:SW196717 ACS196716:ACS196717 AMO196716:AMO196717 AWK196716:AWK196717 BGG196716:BGG196717 BQC196716:BQC196717 BZY196716:BZY196717 CJU196716:CJU196717 CTQ196716:CTQ196717 DDM196716:DDM196717 DNI196716:DNI196717 DXE196716:DXE196717 EHA196716:EHA196717 EQW196716:EQW196717 FAS196716:FAS196717 FKO196716:FKO196717 FUK196716:FUK196717 GEG196716:GEG196717 GOC196716:GOC196717 GXY196716:GXY196717 HHU196716:HHU196717 HRQ196716:HRQ196717 IBM196716:IBM196717 ILI196716:ILI196717 IVE196716:IVE196717 JFA196716:JFA196717 JOW196716:JOW196717 JYS196716:JYS196717 KIO196716:KIO196717 KSK196716:KSK196717 LCG196716:LCG196717 LMC196716:LMC196717 LVY196716:LVY196717 MFU196716:MFU196717 MPQ196716:MPQ196717 MZM196716:MZM196717 NJI196716:NJI196717 NTE196716:NTE196717 ODA196716:ODA196717 OMW196716:OMW196717 OWS196716:OWS196717 PGO196716:PGO196717 PQK196716:PQK196717 QAG196716:QAG196717 QKC196716:QKC196717 QTY196716:QTY196717 RDU196716:RDU196717 RNQ196716:RNQ196717 RXM196716:RXM196717 SHI196716:SHI196717 SRE196716:SRE196717 TBA196716:TBA196717 TKW196716:TKW196717 TUS196716:TUS196717 UEO196716:UEO196717 UOK196716:UOK196717 UYG196716:UYG196717 VIC196716:VIC196717 VRY196716:VRY196717 WBU196716:WBU196717 WLQ196716:WLQ196717 WVM196716:WVM196717 C262252:C262253 JA262252:JA262253 SW262252:SW262253 ACS262252:ACS262253 AMO262252:AMO262253 AWK262252:AWK262253 BGG262252:BGG262253 BQC262252:BQC262253 BZY262252:BZY262253 CJU262252:CJU262253 CTQ262252:CTQ262253 DDM262252:DDM262253 DNI262252:DNI262253 DXE262252:DXE262253 EHA262252:EHA262253 EQW262252:EQW262253 FAS262252:FAS262253 FKO262252:FKO262253 FUK262252:FUK262253 GEG262252:GEG262253 GOC262252:GOC262253 GXY262252:GXY262253 HHU262252:HHU262253 HRQ262252:HRQ262253 IBM262252:IBM262253 ILI262252:ILI262253 IVE262252:IVE262253 JFA262252:JFA262253 JOW262252:JOW262253 JYS262252:JYS262253 KIO262252:KIO262253 KSK262252:KSK262253 LCG262252:LCG262253 LMC262252:LMC262253 LVY262252:LVY262253 MFU262252:MFU262253 MPQ262252:MPQ262253 MZM262252:MZM262253 NJI262252:NJI262253 NTE262252:NTE262253 ODA262252:ODA262253 OMW262252:OMW262253 OWS262252:OWS262253 PGO262252:PGO262253 PQK262252:PQK262253 QAG262252:QAG262253 QKC262252:QKC262253 QTY262252:QTY262253 RDU262252:RDU262253 RNQ262252:RNQ262253 RXM262252:RXM262253 SHI262252:SHI262253 SRE262252:SRE262253 TBA262252:TBA262253 TKW262252:TKW262253 TUS262252:TUS262253 UEO262252:UEO262253 UOK262252:UOK262253 UYG262252:UYG262253 VIC262252:VIC262253 VRY262252:VRY262253 WBU262252:WBU262253 WLQ262252:WLQ262253 WVM262252:WVM262253 C327788:C327789 JA327788:JA327789 SW327788:SW327789 ACS327788:ACS327789 AMO327788:AMO327789 AWK327788:AWK327789 BGG327788:BGG327789 BQC327788:BQC327789 BZY327788:BZY327789 CJU327788:CJU327789 CTQ327788:CTQ327789 DDM327788:DDM327789 DNI327788:DNI327789 DXE327788:DXE327789 EHA327788:EHA327789 EQW327788:EQW327789 FAS327788:FAS327789 FKO327788:FKO327789 FUK327788:FUK327789 GEG327788:GEG327789 GOC327788:GOC327789 GXY327788:GXY327789 HHU327788:HHU327789 HRQ327788:HRQ327789 IBM327788:IBM327789 ILI327788:ILI327789 IVE327788:IVE327789 JFA327788:JFA327789 JOW327788:JOW327789 JYS327788:JYS327789 KIO327788:KIO327789 KSK327788:KSK327789 LCG327788:LCG327789 LMC327788:LMC327789 LVY327788:LVY327789 MFU327788:MFU327789 MPQ327788:MPQ327789 MZM327788:MZM327789 NJI327788:NJI327789 NTE327788:NTE327789 ODA327788:ODA327789 OMW327788:OMW327789 OWS327788:OWS327789 PGO327788:PGO327789 PQK327788:PQK327789 QAG327788:QAG327789 QKC327788:QKC327789 QTY327788:QTY327789 RDU327788:RDU327789 RNQ327788:RNQ327789 RXM327788:RXM327789 SHI327788:SHI327789 SRE327788:SRE327789 TBA327788:TBA327789 TKW327788:TKW327789 TUS327788:TUS327789 UEO327788:UEO327789 UOK327788:UOK327789 UYG327788:UYG327789 VIC327788:VIC327789 VRY327788:VRY327789 WBU327788:WBU327789 WLQ327788:WLQ327789 WVM327788:WVM327789 C393324:C393325 JA393324:JA393325 SW393324:SW393325 ACS393324:ACS393325 AMO393324:AMO393325 AWK393324:AWK393325 BGG393324:BGG393325 BQC393324:BQC393325 BZY393324:BZY393325 CJU393324:CJU393325 CTQ393324:CTQ393325 DDM393324:DDM393325 DNI393324:DNI393325 DXE393324:DXE393325 EHA393324:EHA393325 EQW393324:EQW393325 FAS393324:FAS393325 FKO393324:FKO393325 FUK393324:FUK393325 GEG393324:GEG393325 GOC393324:GOC393325 GXY393324:GXY393325 HHU393324:HHU393325 HRQ393324:HRQ393325 IBM393324:IBM393325 ILI393324:ILI393325 IVE393324:IVE393325 JFA393324:JFA393325 JOW393324:JOW393325 JYS393324:JYS393325 KIO393324:KIO393325 KSK393324:KSK393325 LCG393324:LCG393325 LMC393324:LMC393325 LVY393324:LVY393325 MFU393324:MFU393325 MPQ393324:MPQ393325 MZM393324:MZM393325 NJI393324:NJI393325 NTE393324:NTE393325 ODA393324:ODA393325 OMW393324:OMW393325 OWS393324:OWS393325 PGO393324:PGO393325 PQK393324:PQK393325 QAG393324:QAG393325 QKC393324:QKC393325 QTY393324:QTY393325 RDU393324:RDU393325 RNQ393324:RNQ393325 RXM393324:RXM393325 SHI393324:SHI393325 SRE393324:SRE393325 TBA393324:TBA393325 TKW393324:TKW393325 TUS393324:TUS393325 UEO393324:UEO393325 UOK393324:UOK393325 UYG393324:UYG393325 VIC393324:VIC393325 VRY393324:VRY393325 WBU393324:WBU393325 WLQ393324:WLQ393325 WVM393324:WVM393325 C458860:C458861 JA458860:JA458861 SW458860:SW458861 ACS458860:ACS458861 AMO458860:AMO458861 AWK458860:AWK458861 BGG458860:BGG458861 BQC458860:BQC458861 BZY458860:BZY458861 CJU458860:CJU458861 CTQ458860:CTQ458861 DDM458860:DDM458861 DNI458860:DNI458861 DXE458860:DXE458861 EHA458860:EHA458861 EQW458860:EQW458861 FAS458860:FAS458861 FKO458860:FKO458861 FUK458860:FUK458861 GEG458860:GEG458861 GOC458860:GOC458861 GXY458860:GXY458861 HHU458860:HHU458861 HRQ458860:HRQ458861 IBM458860:IBM458861 ILI458860:ILI458861 IVE458860:IVE458861 JFA458860:JFA458861 JOW458860:JOW458861 JYS458860:JYS458861 KIO458860:KIO458861 KSK458860:KSK458861 LCG458860:LCG458861 LMC458860:LMC458861 LVY458860:LVY458861 MFU458860:MFU458861 MPQ458860:MPQ458861 MZM458860:MZM458861 NJI458860:NJI458861 NTE458860:NTE458861 ODA458860:ODA458861 OMW458860:OMW458861 OWS458860:OWS458861 PGO458860:PGO458861 PQK458860:PQK458861 QAG458860:QAG458861 QKC458860:QKC458861 QTY458860:QTY458861 RDU458860:RDU458861 RNQ458860:RNQ458861 RXM458860:RXM458861 SHI458860:SHI458861 SRE458860:SRE458861 TBA458860:TBA458861 TKW458860:TKW458861 TUS458860:TUS458861 UEO458860:UEO458861 UOK458860:UOK458861 UYG458860:UYG458861 VIC458860:VIC458861 VRY458860:VRY458861 WBU458860:WBU458861 WLQ458860:WLQ458861 WVM458860:WVM458861 C524396:C524397 JA524396:JA524397 SW524396:SW524397 ACS524396:ACS524397 AMO524396:AMO524397 AWK524396:AWK524397 BGG524396:BGG524397 BQC524396:BQC524397 BZY524396:BZY524397 CJU524396:CJU524397 CTQ524396:CTQ524397 DDM524396:DDM524397 DNI524396:DNI524397 DXE524396:DXE524397 EHA524396:EHA524397 EQW524396:EQW524397 FAS524396:FAS524397 FKO524396:FKO524397 FUK524396:FUK524397 GEG524396:GEG524397 GOC524396:GOC524397 GXY524396:GXY524397 HHU524396:HHU524397 HRQ524396:HRQ524397 IBM524396:IBM524397 ILI524396:ILI524397 IVE524396:IVE524397 JFA524396:JFA524397 JOW524396:JOW524397 JYS524396:JYS524397 KIO524396:KIO524397 KSK524396:KSK524397 LCG524396:LCG524397 LMC524396:LMC524397 LVY524396:LVY524397 MFU524396:MFU524397 MPQ524396:MPQ524397 MZM524396:MZM524397 NJI524396:NJI524397 NTE524396:NTE524397 ODA524396:ODA524397 OMW524396:OMW524397 OWS524396:OWS524397 PGO524396:PGO524397 PQK524396:PQK524397 QAG524396:QAG524397 QKC524396:QKC524397 QTY524396:QTY524397 RDU524396:RDU524397 RNQ524396:RNQ524397 RXM524396:RXM524397 SHI524396:SHI524397 SRE524396:SRE524397 TBA524396:TBA524397 TKW524396:TKW524397 TUS524396:TUS524397 UEO524396:UEO524397 UOK524396:UOK524397 UYG524396:UYG524397 VIC524396:VIC524397 VRY524396:VRY524397 WBU524396:WBU524397 WLQ524396:WLQ524397 WVM524396:WVM524397 C589932:C589933 JA589932:JA589933 SW589932:SW589933 ACS589932:ACS589933 AMO589932:AMO589933 AWK589932:AWK589933 BGG589932:BGG589933 BQC589932:BQC589933 BZY589932:BZY589933 CJU589932:CJU589933 CTQ589932:CTQ589933 DDM589932:DDM589933 DNI589932:DNI589933 DXE589932:DXE589933 EHA589932:EHA589933 EQW589932:EQW589933 FAS589932:FAS589933 FKO589932:FKO589933 FUK589932:FUK589933 GEG589932:GEG589933 GOC589932:GOC589933 GXY589932:GXY589933 HHU589932:HHU589933 HRQ589932:HRQ589933 IBM589932:IBM589933 ILI589932:ILI589933 IVE589932:IVE589933 JFA589932:JFA589933 JOW589932:JOW589933 JYS589932:JYS589933 KIO589932:KIO589933 KSK589932:KSK589933 LCG589932:LCG589933 LMC589932:LMC589933 LVY589932:LVY589933 MFU589932:MFU589933 MPQ589932:MPQ589933 MZM589932:MZM589933 NJI589932:NJI589933 NTE589932:NTE589933 ODA589932:ODA589933 OMW589932:OMW589933 OWS589932:OWS589933 PGO589932:PGO589933 PQK589932:PQK589933 QAG589932:QAG589933 QKC589932:QKC589933 QTY589932:QTY589933 RDU589932:RDU589933 RNQ589932:RNQ589933 RXM589932:RXM589933 SHI589932:SHI589933 SRE589932:SRE589933 TBA589932:TBA589933 TKW589932:TKW589933 TUS589932:TUS589933 UEO589932:UEO589933 UOK589932:UOK589933 UYG589932:UYG589933 VIC589932:VIC589933 VRY589932:VRY589933 WBU589932:WBU589933 WLQ589932:WLQ589933 WVM589932:WVM589933 C655468:C655469 JA655468:JA655469 SW655468:SW655469 ACS655468:ACS655469 AMO655468:AMO655469 AWK655468:AWK655469 BGG655468:BGG655469 BQC655468:BQC655469 BZY655468:BZY655469 CJU655468:CJU655469 CTQ655468:CTQ655469 DDM655468:DDM655469 DNI655468:DNI655469 DXE655468:DXE655469 EHA655468:EHA655469 EQW655468:EQW655469 FAS655468:FAS655469 FKO655468:FKO655469 FUK655468:FUK655469 GEG655468:GEG655469 GOC655468:GOC655469 GXY655468:GXY655469 HHU655468:HHU655469 HRQ655468:HRQ655469 IBM655468:IBM655469 ILI655468:ILI655469 IVE655468:IVE655469 JFA655468:JFA655469 JOW655468:JOW655469 JYS655468:JYS655469 KIO655468:KIO655469 KSK655468:KSK655469 LCG655468:LCG655469 LMC655468:LMC655469 LVY655468:LVY655469 MFU655468:MFU655469 MPQ655468:MPQ655469 MZM655468:MZM655469 NJI655468:NJI655469 NTE655468:NTE655469 ODA655468:ODA655469 OMW655468:OMW655469 OWS655468:OWS655469 PGO655468:PGO655469 PQK655468:PQK655469 QAG655468:QAG655469 QKC655468:QKC655469 QTY655468:QTY655469 RDU655468:RDU655469 RNQ655468:RNQ655469 RXM655468:RXM655469 SHI655468:SHI655469 SRE655468:SRE655469 TBA655468:TBA655469 TKW655468:TKW655469 TUS655468:TUS655469 UEO655468:UEO655469 UOK655468:UOK655469 UYG655468:UYG655469 VIC655468:VIC655469 VRY655468:VRY655469 WBU655468:WBU655469 WLQ655468:WLQ655469 WVM655468:WVM655469 C721004:C721005 JA721004:JA721005 SW721004:SW721005 ACS721004:ACS721005 AMO721004:AMO721005 AWK721004:AWK721005 BGG721004:BGG721005 BQC721004:BQC721005 BZY721004:BZY721005 CJU721004:CJU721005 CTQ721004:CTQ721005 DDM721004:DDM721005 DNI721004:DNI721005 DXE721004:DXE721005 EHA721004:EHA721005 EQW721004:EQW721005 FAS721004:FAS721005 FKO721004:FKO721005 FUK721004:FUK721005 GEG721004:GEG721005 GOC721004:GOC721005 GXY721004:GXY721005 HHU721004:HHU721005 HRQ721004:HRQ721005 IBM721004:IBM721005 ILI721004:ILI721005 IVE721004:IVE721005 JFA721004:JFA721005 JOW721004:JOW721005 JYS721004:JYS721005 KIO721004:KIO721005 KSK721004:KSK721005 LCG721004:LCG721005 LMC721004:LMC721005 LVY721004:LVY721005 MFU721004:MFU721005 MPQ721004:MPQ721005 MZM721004:MZM721005 NJI721004:NJI721005 NTE721004:NTE721005 ODA721004:ODA721005 OMW721004:OMW721005 OWS721004:OWS721005 PGO721004:PGO721005 PQK721004:PQK721005 QAG721004:QAG721005 QKC721004:QKC721005 QTY721004:QTY721005 RDU721004:RDU721005 RNQ721004:RNQ721005 RXM721004:RXM721005 SHI721004:SHI721005 SRE721004:SRE721005 TBA721004:TBA721005 TKW721004:TKW721005 TUS721004:TUS721005 UEO721004:UEO721005 UOK721004:UOK721005 UYG721004:UYG721005 VIC721004:VIC721005 VRY721004:VRY721005 WBU721004:WBU721005 WLQ721004:WLQ721005 WVM721004:WVM721005 C786540:C786541 JA786540:JA786541 SW786540:SW786541 ACS786540:ACS786541 AMO786540:AMO786541 AWK786540:AWK786541 BGG786540:BGG786541 BQC786540:BQC786541 BZY786540:BZY786541 CJU786540:CJU786541 CTQ786540:CTQ786541 DDM786540:DDM786541 DNI786540:DNI786541 DXE786540:DXE786541 EHA786540:EHA786541 EQW786540:EQW786541 FAS786540:FAS786541 FKO786540:FKO786541 FUK786540:FUK786541 GEG786540:GEG786541 GOC786540:GOC786541 GXY786540:GXY786541 HHU786540:HHU786541 HRQ786540:HRQ786541 IBM786540:IBM786541 ILI786540:ILI786541 IVE786540:IVE786541 JFA786540:JFA786541 JOW786540:JOW786541 JYS786540:JYS786541 KIO786540:KIO786541 KSK786540:KSK786541 LCG786540:LCG786541 LMC786540:LMC786541 LVY786540:LVY786541 MFU786540:MFU786541 MPQ786540:MPQ786541 MZM786540:MZM786541 NJI786540:NJI786541 NTE786540:NTE786541 ODA786540:ODA786541 OMW786540:OMW786541 OWS786540:OWS786541 PGO786540:PGO786541 PQK786540:PQK786541 QAG786540:QAG786541 QKC786540:QKC786541 QTY786540:QTY786541 RDU786540:RDU786541 RNQ786540:RNQ786541 RXM786540:RXM786541 SHI786540:SHI786541 SRE786540:SRE786541 TBA786540:TBA786541 TKW786540:TKW786541 TUS786540:TUS786541 UEO786540:UEO786541 UOK786540:UOK786541 UYG786540:UYG786541 VIC786540:VIC786541 VRY786540:VRY786541 WBU786540:WBU786541 WLQ786540:WLQ786541 WVM786540:WVM786541 C852076:C852077 JA852076:JA852077 SW852076:SW852077 ACS852076:ACS852077 AMO852076:AMO852077 AWK852076:AWK852077 BGG852076:BGG852077 BQC852076:BQC852077 BZY852076:BZY852077 CJU852076:CJU852077 CTQ852076:CTQ852077 DDM852076:DDM852077 DNI852076:DNI852077 DXE852076:DXE852077 EHA852076:EHA852077 EQW852076:EQW852077 FAS852076:FAS852077 FKO852076:FKO852077 FUK852076:FUK852077 GEG852076:GEG852077 GOC852076:GOC852077 GXY852076:GXY852077 HHU852076:HHU852077 HRQ852076:HRQ852077 IBM852076:IBM852077 ILI852076:ILI852077 IVE852076:IVE852077 JFA852076:JFA852077 JOW852076:JOW852077 JYS852076:JYS852077 KIO852076:KIO852077 KSK852076:KSK852077 LCG852076:LCG852077 LMC852076:LMC852077 LVY852076:LVY852077 MFU852076:MFU852077 MPQ852076:MPQ852077 MZM852076:MZM852077 NJI852076:NJI852077 NTE852076:NTE852077 ODA852076:ODA852077 OMW852076:OMW852077 OWS852076:OWS852077 PGO852076:PGO852077 PQK852076:PQK852077 QAG852076:QAG852077 QKC852076:QKC852077 QTY852076:QTY852077 RDU852076:RDU852077 RNQ852076:RNQ852077 RXM852076:RXM852077 SHI852076:SHI852077 SRE852076:SRE852077 TBA852076:TBA852077 TKW852076:TKW852077 TUS852076:TUS852077 UEO852076:UEO852077 UOK852076:UOK852077 UYG852076:UYG852077 VIC852076:VIC852077 VRY852076:VRY852077 WBU852076:WBU852077 WLQ852076:WLQ852077 WVM852076:WVM852077 C917612:C917613 JA917612:JA917613 SW917612:SW917613 ACS917612:ACS917613 AMO917612:AMO917613 AWK917612:AWK917613 BGG917612:BGG917613 BQC917612:BQC917613 BZY917612:BZY917613 CJU917612:CJU917613 CTQ917612:CTQ917613 DDM917612:DDM917613 DNI917612:DNI917613 DXE917612:DXE917613 EHA917612:EHA917613 EQW917612:EQW917613 FAS917612:FAS917613 FKO917612:FKO917613 FUK917612:FUK917613 GEG917612:GEG917613 GOC917612:GOC917613 GXY917612:GXY917613 HHU917612:HHU917613 HRQ917612:HRQ917613 IBM917612:IBM917613 ILI917612:ILI917613 IVE917612:IVE917613 JFA917612:JFA917613 JOW917612:JOW917613 JYS917612:JYS917613 KIO917612:KIO917613 KSK917612:KSK917613 LCG917612:LCG917613 LMC917612:LMC917613 LVY917612:LVY917613 MFU917612:MFU917613 MPQ917612:MPQ917613 MZM917612:MZM917613 NJI917612:NJI917613 NTE917612:NTE917613 ODA917612:ODA917613 OMW917612:OMW917613 OWS917612:OWS917613 PGO917612:PGO917613 PQK917612:PQK917613 QAG917612:QAG917613 QKC917612:QKC917613 QTY917612:QTY917613 RDU917612:RDU917613 RNQ917612:RNQ917613 RXM917612:RXM917613 SHI917612:SHI917613 SRE917612:SRE917613 TBA917612:TBA917613 TKW917612:TKW917613 TUS917612:TUS917613 UEO917612:UEO917613 UOK917612:UOK917613 UYG917612:UYG917613 VIC917612:VIC917613 VRY917612:VRY917613 WBU917612:WBU917613 WLQ917612:WLQ917613 WVM917612:WVM917613 C983148:C983149 JA983148:JA983149 SW983148:SW983149 ACS983148:ACS983149 AMO983148:AMO983149 AWK983148:AWK983149 BGG983148:BGG983149 BQC983148:BQC983149 BZY983148:BZY983149 CJU983148:CJU983149 CTQ983148:CTQ983149 DDM983148:DDM983149 DNI983148:DNI983149 DXE983148:DXE983149 EHA983148:EHA983149 EQW983148:EQW983149 FAS983148:FAS983149 FKO983148:FKO983149 FUK983148:FUK983149 GEG983148:GEG983149 GOC983148:GOC983149 GXY983148:GXY983149 HHU983148:HHU983149 HRQ983148:HRQ983149 IBM983148:IBM983149 ILI983148:ILI983149 IVE983148:IVE983149 JFA983148:JFA983149 JOW983148:JOW983149 JYS983148:JYS983149 KIO983148:KIO983149 KSK983148:KSK983149 LCG983148:LCG983149 LMC983148:LMC983149 LVY983148:LVY983149 MFU983148:MFU983149 MPQ983148:MPQ983149 MZM983148:MZM983149 NJI983148:NJI983149 NTE983148:NTE983149 ODA983148:ODA983149 OMW983148:OMW983149 OWS983148:OWS983149 PGO983148:PGO983149 PQK983148:PQK983149 QAG983148:QAG983149 QKC983148:QKC983149 QTY983148:QTY983149 RDU983148:RDU983149 RNQ983148:RNQ983149 RXM983148:RXM983149 SHI983148:SHI983149 SRE983148:SRE983149 TBA983148:TBA983149 TKW983148:TKW983149 TUS983148:TUS983149 UEO983148:UEO983149 UOK983148:UOK983149 UYG983148:UYG983149 VIC983148:VIC983149 VRY983148:VRY983149 WBU983148:WBU983149 WLQ983148:WLQ983149 WVM983148:WVM983149" xr:uid="{00000000-0002-0000-0300-000000000000}"/>
    <dataValidation allowBlank="1" showInputMessage="1" showErrorMessage="1" prompt="Enter amount from check or direct deposit and 1099.  Worksheet will provide monthly comparison average. Check the amount used to qualify, then enter the annual income from this source that is not taxed. The worksheet will apply a 25% adjustment and add to" sqref="B92 IZ92 SV92 ACR92 AMN92 AWJ92 BGF92 BQB92 BZX92 CJT92 CTP92 DDL92 DNH92 DXD92 EGZ92 EQV92 FAR92 FKN92 FUJ92 GEF92 GOB92 GXX92 HHT92 HRP92 IBL92 ILH92 IVD92 JEZ92 JOV92 JYR92 KIN92 KSJ92 LCF92 LMB92 LVX92 MFT92 MPP92 MZL92 NJH92 NTD92 OCZ92 OMV92 OWR92 PGN92 PQJ92 QAF92 QKB92 QTX92 RDT92 RNP92 RXL92 SHH92 SRD92 TAZ92 TKV92 TUR92 UEN92 UOJ92 UYF92 VIB92 VRX92 WBT92 WLP92 WVL92 B65634 IZ65634 SV65634 ACR65634 AMN65634 AWJ65634 BGF65634 BQB65634 BZX65634 CJT65634 CTP65634 DDL65634 DNH65634 DXD65634 EGZ65634 EQV65634 FAR65634 FKN65634 FUJ65634 GEF65634 GOB65634 GXX65634 HHT65634 HRP65634 IBL65634 ILH65634 IVD65634 JEZ65634 JOV65634 JYR65634 KIN65634 KSJ65634 LCF65634 LMB65634 LVX65634 MFT65634 MPP65634 MZL65634 NJH65634 NTD65634 OCZ65634 OMV65634 OWR65634 PGN65634 PQJ65634 QAF65634 QKB65634 QTX65634 RDT65634 RNP65634 RXL65634 SHH65634 SRD65634 TAZ65634 TKV65634 TUR65634 UEN65634 UOJ65634 UYF65634 VIB65634 VRX65634 WBT65634 WLP65634 WVL65634 B131170 IZ131170 SV131170 ACR131170 AMN131170 AWJ131170 BGF131170 BQB131170 BZX131170 CJT131170 CTP131170 DDL131170 DNH131170 DXD131170 EGZ131170 EQV131170 FAR131170 FKN131170 FUJ131170 GEF131170 GOB131170 GXX131170 HHT131170 HRP131170 IBL131170 ILH131170 IVD131170 JEZ131170 JOV131170 JYR131170 KIN131170 KSJ131170 LCF131170 LMB131170 LVX131170 MFT131170 MPP131170 MZL131170 NJH131170 NTD131170 OCZ131170 OMV131170 OWR131170 PGN131170 PQJ131170 QAF131170 QKB131170 QTX131170 RDT131170 RNP131170 RXL131170 SHH131170 SRD131170 TAZ131170 TKV131170 TUR131170 UEN131170 UOJ131170 UYF131170 VIB131170 VRX131170 WBT131170 WLP131170 WVL131170 B196706 IZ196706 SV196706 ACR196706 AMN196706 AWJ196706 BGF196706 BQB196706 BZX196706 CJT196706 CTP196706 DDL196706 DNH196706 DXD196706 EGZ196706 EQV196706 FAR196706 FKN196706 FUJ196706 GEF196706 GOB196706 GXX196706 HHT196706 HRP196706 IBL196706 ILH196706 IVD196706 JEZ196706 JOV196706 JYR196706 KIN196706 KSJ196706 LCF196706 LMB196706 LVX196706 MFT196706 MPP196706 MZL196706 NJH196706 NTD196706 OCZ196706 OMV196706 OWR196706 PGN196706 PQJ196706 QAF196706 QKB196706 QTX196706 RDT196706 RNP196706 RXL196706 SHH196706 SRD196706 TAZ196706 TKV196706 TUR196706 UEN196706 UOJ196706 UYF196706 VIB196706 VRX196706 WBT196706 WLP196706 WVL196706 B262242 IZ262242 SV262242 ACR262242 AMN262242 AWJ262242 BGF262242 BQB262242 BZX262242 CJT262242 CTP262242 DDL262242 DNH262242 DXD262242 EGZ262242 EQV262242 FAR262242 FKN262242 FUJ262242 GEF262242 GOB262242 GXX262242 HHT262242 HRP262242 IBL262242 ILH262242 IVD262242 JEZ262242 JOV262242 JYR262242 KIN262242 KSJ262242 LCF262242 LMB262242 LVX262242 MFT262242 MPP262242 MZL262242 NJH262242 NTD262242 OCZ262242 OMV262242 OWR262242 PGN262242 PQJ262242 QAF262242 QKB262242 QTX262242 RDT262242 RNP262242 RXL262242 SHH262242 SRD262242 TAZ262242 TKV262242 TUR262242 UEN262242 UOJ262242 UYF262242 VIB262242 VRX262242 WBT262242 WLP262242 WVL262242 B327778 IZ327778 SV327778 ACR327778 AMN327778 AWJ327778 BGF327778 BQB327778 BZX327778 CJT327778 CTP327778 DDL327778 DNH327778 DXD327778 EGZ327778 EQV327778 FAR327778 FKN327778 FUJ327778 GEF327778 GOB327778 GXX327778 HHT327778 HRP327778 IBL327778 ILH327778 IVD327778 JEZ327778 JOV327778 JYR327778 KIN327778 KSJ327778 LCF327778 LMB327778 LVX327778 MFT327778 MPP327778 MZL327778 NJH327778 NTD327778 OCZ327778 OMV327778 OWR327778 PGN327778 PQJ327778 QAF327778 QKB327778 QTX327778 RDT327778 RNP327778 RXL327778 SHH327778 SRD327778 TAZ327778 TKV327778 TUR327778 UEN327778 UOJ327778 UYF327778 VIB327778 VRX327778 WBT327778 WLP327778 WVL327778 B393314 IZ393314 SV393314 ACR393314 AMN393314 AWJ393314 BGF393314 BQB393314 BZX393314 CJT393314 CTP393314 DDL393314 DNH393314 DXD393314 EGZ393314 EQV393314 FAR393314 FKN393314 FUJ393314 GEF393314 GOB393314 GXX393314 HHT393314 HRP393314 IBL393314 ILH393314 IVD393314 JEZ393314 JOV393314 JYR393314 KIN393314 KSJ393314 LCF393314 LMB393314 LVX393314 MFT393314 MPP393314 MZL393314 NJH393314 NTD393314 OCZ393314 OMV393314 OWR393314 PGN393314 PQJ393314 QAF393314 QKB393314 QTX393314 RDT393314 RNP393314 RXL393314 SHH393314 SRD393314 TAZ393314 TKV393314 TUR393314 UEN393314 UOJ393314 UYF393314 VIB393314 VRX393314 WBT393314 WLP393314 WVL393314 B458850 IZ458850 SV458850 ACR458850 AMN458850 AWJ458850 BGF458850 BQB458850 BZX458850 CJT458850 CTP458850 DDL458850 DNH458850 DXD458850 EGZ458850 EQV458850 FAR458850 FKN458850 FUJ458850 GEF458850 GOB458850 GXX458850 HHT458850 HRP458850 IBL458850 ILH458850 IVD458850 JEZ458850 JOV458850 JYR458850 KIN458850 KSJ458850 LCF458850 LMB458850 LVX458850 MFT458850 MPP458850 MZL458850 NJH458850 NTD458850 OCZ458850 OMV458850 OWR458850 PGN458850 PQJ458850 QAF458850 QKB458850 QTX458850 RDT458850 RNP458850 RXL458850 SHH458850 SRD458850 TAZ458850 TKV458850 TUR458850 UEN458850 UOJ458850 UYF458850 VIB458850 VRX458850 WBT458850 WLP458850 WVL458850 B524386 IZ524386 SV524386 ACR524386 AMN524386 AWJ524386 BGF524386 BQB524386 BZX524386 CJT524386 CTP524386 DDL524386 DNH524386 DXD524386 EGZ524386 EQV524386 FAR524386 FKN524386 FUJ524386 GEF524386 GOB524386 GXX524386 HHT524386 HRP524386 IBL524386 ILH524386 IVD524386 JEZ524386 JOV524386 JYR524386 KIN524386 KSJ524386 LCF524386 LMB524386 LVX524386 MFT524386 MPP524386 MZL524386 NJH524386 NTD524386 OCZ524386 OMV524386 OWR524386 PGN524386 PQJ524386 QAF524386 QKB524386 QTX524386 RDT524386 RNP524386 RXL524386 SHH524386 SRD524386 TAZ524386 TKV524386 TUR524386 UEN524386 UOJ524386 UYF524386 VIB524386 VRX524386 WBT524386 WLP524386 WVL524386 B589922 IZ589922 SV589922 ACR589922 AMN589922 AWJ589922 BGF589922 BQB589922 BZX589922 CJT589922 CTP589922 DDL589922 DNH589922 DXD589922 EGZ589922 EQV589922 FAR589922 FKN589922 FUJ589922 GEF589922 GOB589922 GXX589922 HHT589922 HRP589922 IBL589922 ILH589922 IVD589922 JEZ589922 JOV589922 JYR589922 KIN589922 KSJ589922 LCF589922 LMB589922 LVX589922 MFT589922 MPP589922 MZL589922 NJH589922 NTD589922 OCZ589922 OMV589922 OWR589922 PGN589922 PQJ589922 QAF589922 QKB589922 QTX589922 RDT589922 RNP589922 RXL589922 SHH589922 SRD589922 TAZ589922 TKV589922 TUR589922 UEN589922 UOJ589922 UYF589922 VIB589922 VRX589922 WBT589922 WLP589922 WVL589922 B655458 IZ655458 SV655458 ACR655458 AMN655458 AWJ655458 BGF655458 BQB655458 BZX655458 CJT655458 CTP655458 DDL655458 DNH655458 DXD655458 EGZ655458 EQV655458 FAR655458 FKN655458 FUJ655458 GEF655458 GOB655458 GXX655458 HHT655458 HRP655458 IBL655458 ILH655458 IVD655458 JEZ655458 JOV655458 JYR655458 KIN655458 KSJ655458 LCF655458 LMB655458 LVX655458 MFT655458 MPP655458 MZL655458 NJH655458 NTD655458 OCZ655458 OMV655458 OWR655458 PGN655458 PQJ655458 QAF655458 QKB655458 QTX655458 RDT655458 RNP655458 RXL655458 SHH655458 SRD655458 TAZ655458 TKV655458 TUR655458 UEN655458 UOJ655458 UYF655458 VIB655458 VRX655458 WBT655458 WLP655458 WVL655458 B720994 IZ720994 SV720994 ACR720994 AMN720994 AWJ720994 BGF720994 BQB720994 BZX720994 CJT720994 CTP720994 DDL720994 DNH720994 DXD720994 EGZ720994 EQV720994 FAR720994 FKN720994 FUJ720994 GEF720994 GOB720994 GXX720994 HHT720994 HRP720994 IBL720994 ILH720994 IVD720994 JEZ720994 JOV720994 JYR720994 KIN720994 KSJ720994 LCF720994 LMB720994 LVX720994 MFT720994 MPP720994 MZL720994 NJH720994 NTD720994 OCZ720994 OMV720994 OWR720994 PGN720994 PQJ720994 QAF720994 QKB720994 QTX720994 RDT720994 RNP720994 RXL720994 SHH720994 SRD720994 TAZ720994 TKV720994 TUR720994 UEN720994 UOJ720994 UYF720994 VIB720994 VRX720994 WBT720994 WLP720994 WVL720994 B786530 IZ786530 SV786530 ACR786530 AMN786530 AWJ786530 BGF786530 BQB786530 BZX786530 CJT786530 CTP786530 DDL786530 DNH786530 DXD786530 EGZ786530 EQV786530 FAR786530 FKN786530 FUJ786530 GEF786530 GOB786530 GXX786530 HHT786530 HRP786530 IBL786530 ILH786530 IVD786530 JEZ786530 JOV786530 JYR786530 KIN786530 KSJ786530 LCF786530 LMB786530 LVX786530 MFT786530 MPP786530 MZL786530 NJH786530 NTD786530 OCZ786530 OMV786530 OWR786530 PGN786530 PQJ786530 QAF786530 QKB786530 QTX786530 RDT786530 RNP786530 RXL786530 SHH786530 SRD786530 TAZ786530 TKV786530 TUR786530 UEN786530 UOJ786530 UYF786530 VIB786530 VRX786530 WBT786530 WLP786530 WVL786530 B852066 IZ852066 SV852066 ACR852066 AMN852066 AWJ852066 BGF852066 BQB852066 BZX852066 CJT852066 CTP852066 DDL852066 DNH852066 DXD852066 EGZ852066 EQV852066 FAR852066 FKN852066 FUJ852066 GEF852066 GOB852066 GXX852066 HHT852066 HRP852066 IBL852066 ILH852066 IVD852066 JEZ852066 JOV852066 JYR852066 KIN852066 KSJ852066 LCF852066 LMB852066 LVX852066 MFT852066 MPP852066 MZL852066 NJH852066 NTD852066 OCZ852066 OMV852066 OWR852066 PGN852066 PQJ852066 QAF852066 QKB852066 QTX852066 RDT852066 RNP852066 RXL852066 SHH852066 SRD852066 TAZ852066 TKV852066 TUR852066 UEN852066 UOJ852066 UYF852066 VIB852066 VRX852066 WBT852066 WLP852066 WVL852066 B917602 IZ917602 SV917602 ACR917602 AMN917602 AWJ917602 BGF917602 BQB917602 BZX917602 CJT917602 CTP917602 DDL917602 DNH917602 DXD917602 EGZ917602 EQV917602 FAR917602 FKN917602 FUJ917602 GEF917602 GOB917602 GXX917602 HHT917602 HRP917602 IBL917602 ILH917602 IVD917602 JEZ917602 JOV917602 JYR917602 KIN917602 KSJ917602 LCF917602 LMB917602 LVX917602 MFT917602 MPP917602 MZL917602 NJH917602 NTD917602 OCZ917602 OMV917602 OWR917602 PGN917602 PQJ917602 QAF917602 QKB917602 QTX917602 RDT917602 RNP917602 RXL917602 SHH917602 SRD917602 TAZ917602 TKV917602 TUR917602 UEN917602 UOJ917602 UYF917602 VIB917602 VRX917602 WBT917602 WLP917602 WVL917602 B983138 IZ983138 SV983138 ACR983138 AMN983138 AWJ983138 BGF983138 BQB983138 BZX983138 CJT983138 CTP983138 DDL983138 DNH983138 DXD983138 EGZ983138 EQV983138 FAR983138 FKN983138 FUJ983138 GEF983138 GOB983138 GXX983138 HHT983138 HRP983138 IBL983138 ILH983138 IVD983138 JEZ983138 JOV983138 JYR983138 KIN983138 KSJ983138 LCF983138 LMB983138 LVX983138 MFT983138 MPP983138 MZL983138 NJH983138 NTD983138 OCZ983138 OMV983138 OWR983138 PGN983138 PQJ983138 QAF983138 QKB983138 QTX983138 RDT983138 RNP983138 RXL983138 SHH983138 SRD983138 TAZ983138 TKV983138 TUR983138 UEN983138 UOJ983138 UYF983138 VIB983138 VRX983138 WBT983138 WLP983138 WVL983138" xr:uid="{00000000-0002-0000-0300-000001000000}"/>
    <dataValidation allowBlank="1" showInputMessage="1" showErrorMessage="1" prompt="Enter income source, YTD, and previous earnings from W-2 or tax return." sqref="B77:B78 IZ77:IZ78 SV77:SV78 ACR77:ACR78 AMN77:AMN78 AWJ77:AWJ78 BGF77:BGF78 BQB77:BQB78 BZX77:BZX78 CJT77:CJT78 CTP77:CTP78 DDL77:DDL78 DNH77:DNH78 DXD77:DXD78 EGZ77:EGZ78 EQV77:EQV78 FAR77:FAR78 FKN77:FKN78 FUJ77:FUJ78 GEF77:GEF78 GOB77:GOB78 GXX77:GXX78 HHT77:HHT78 HRP77:HRP78 IBL77:IBL78 ILH77:ILH78 IVD77:IVD78 JEZ77:JEZ78 JOV77:JOV78 JYR77:JYR78 KIN77:KIN78 KSJ77:KSJ78 LCF77:LCF78 LMB77:LMB78 LVX77:LVX78 MFT77:MFT78 MPP77:MPP78 MZL77:MZL78 NJH77:NJH78 NTD77:NTD78 OCZ77:OCZ78 OMV77:OMV78 OWR77:OWR78 PGN77:PGN78 PQJ77:PQJ78 QAF77:QAF78 QKB77:QKB78 QTX77:QTX78 RDT77:RDT78 RNP77:RNP78 RXL77:RXL78 SHH77:SHH78 SRD77:SRD78 TAZ77:TAZ78 TKV77:TKV78 TUR77:TUR78 UEN77:UEN78 UOJ77:UOJ78 UYF77:UYF78 VIB77:VIB78 VRX77:VRX78 WBT77:WBT78 WLP77:WLP78 WVL77:WVL78 B65621 IZ65621 SV65621 ACR65621 AMN65621 AWJ65621 BGF65621 BQB65621 BZX65621 CJT65621 CTP65621 DDL65621 DNH65621 DXD65621 EGZ65621 EQV65621 FAR65621 FKN65621 FUJ65621 GEF65621 GOB65621 GXX65621 HHT65621 HRP65621 IBL65621 ILH65621 IVD65621 JEZ65621 JOV65621 JYR65621 KIN65621 KSJ65621 LCF65621 LMB65621 LVX65621 MFT65621 MPP65621 MZL65621 NJH65621 NTD65621 OCZ65621 OMV65621 OWR65621 PGN65621 PQJ65621 QAF65621 QKB65621 QTX65621 RDT65621 RNP65621 RXL65621 SHH65621 SRD65621 TAZ65621 TKV65621 TUR65621 UEN65621 UOJ65621 UYF65621 VIB65621 VRX65621 WBT65621 WLP65621 WVL65621 B131157 IZ131157 SV131157 ACR131157 AMN131157 AWJ131157 BGF131157 BQB131157 BZX131157 CJT131157 CTP131157 DDL131157 DNH131157 DXD131157 EGZ131157 EQV131157 FAR131157 FKN131157 FUJ131157 GEF131157 GOB131157 GXX131157 HHT131157 HRP131157 IBL131157 ILH131157 IVD131157 JEZ131157 JOV131157 JYR131157 KIN131157 KSJ131157 LCF131157 LMB131157 LVX131157 MFT131157 MPP131157 MZL131157 NJH131157 NTD131157 OCZ131157 OMV131157 OWR131157 PGN131157 PQJ131157 QAF131157 QKB131157 QTX131157 RDT131157 RNP131157 RXL131157 SHH131157 SRD131157 TAZ131157 TKV131157 TUR131157 UEN131157 UOJ131157 UYF131157 VIB131157 VRX131157 WBT131157 WLP131157 WVL131157 B196693 IZ196693 SV196693 ACR196693 AMN196693 AWJ196693 BGF196693 BQB196693 BZX196693 CJT196693 CTP196693 DDL196693 DNH196693 DXD196693 EGZ196693 EQV196693 FAR196693 FKN196693 FUJ196693 GEF196693 GOB196693 GXX196693 HHT196693 HRP196693 IBL196693 ILH196693 IVD196693 JEZ196693 JOV196693 JYR196693 KIN196693 KSJ196693 LCF196693 LMB196693 LVX196693 MFT196693 MPP196693 MZL196693 NJH196693 NTD196693 OCZ196693 OMV196693 OWR196693 PGN196693 PQJ196693 QAF196693 QKB196693 QTX196693 RDT196693 RNP196693 RXL196693 SHH196693 SRD196693 TAZ196693 TKV196693 TUR196693 UEN196693 UOJ196693 UYF196693 VIB196693 VRX196693 WBT196693 WLP196693 WVL196693 B262229 IZ262229 SV262229 ACR262229 AMN262229 AWJ262229 BGF262229 BQB262229 BZX262229 CJT262229 CTP262229 DDL262229 DNH262229 DXD262229 EGZ262229 EQV262229 FAR262229 FKN262229 FUJ262229 GEF262229 GOB262229 GXX262229 HHT262229 HRP262229 IBL262229 ILH262229 IVD262229 JEZ262229 JOV262229 JYR262229 KIN262229 KSJ262229 LCF262229 LMB262229 LVX262229 MFT262229 MPP262229 MZL262229 NJH262229 NTD262229 OCZ262229 OMV262229 OWR262229 PGN262229 PQJ262229 QAF262229 QKB262229 QTX262229 RDT262229 RNP262229 RXL262229 SHH262229 SRD262229 TAZ262229 TKV262229 TUR262229 UEN262229 UOJ262229 UYF262229 VIB262229 VRX262229 WBT262229 WLP262229 WVL262229 B327765 IZ327765 SV327765 ACR327765 AMN327765 AWJ327765 BGF327765 BQB327765 BZX327765 CJT327765 CTP327765 DDL327765 DNH327765 DXD327765 EGZ327765 EQV327765 FAR327765 FKN327765 FUJ327765 GEF327765 GOB327765 GXX327765 HHT327765 HRP327765 IBL327765 ILH327765 IVD327765 JEZ327765 JOV327765 JYR327765 KIN327765 KSJ327765 LCF327765 LMB327765 LVX327765 MFT327765 MPP327765 MZL327765 NJH327765 NTD327765 OCZ327765 OMV327765 OWR327765 PGN327765 PQJ327765 QAF327765 QKB327765 QTX327765 RDT327765 RNP327765 RXL327765 SHH327765 SRD327765 TAZ327765 TKV327765 TUR327765 UEN327765 UOJ327765 UYF327765 VIB327765 VRX327765 WBT327765 WLP327765 WVL327765 B393301 IZ393301 SV393301 ACR393301 AMN393301 AWJ393301 BGF393301 BQB393301 BZX393301 CJT393301 CTP393301 DDL393301 DNH393301 DXD393301 EGZ393301 EQV393301 FAR393301 FKN393301 FUJ393301 GEF393301 GOB393301 GXX393301 HHT393301 HRP393301 IBL393301 ILH393301 IVD393301 JEZ393301 JOV393301 JYR393301 KIN393301 KSJ393301 LCF393301 LMB393301 LVX393301 MFT393301 MPP393301 MZL393301 NJH393301 NTD393301 OCZ393301 OMV393301 OWR393301 PGN393301 PQJ393301 QAF393301 QKB393301 QTX393301 RDT393301 RNP393301 RXL393301 SHH393301 SRD393301 TAZ393301 TKV393301 TUR393301 UEN393301 UOJ393301 UYF393301 VIB393301 VRX393301 WBT393301 WLP393301 WVL393301 B458837 IZ458837 SV458837 ACR458837 AMN458837 AWJ458837 BGF458837 BQB458837 BZX458837 CJT458837 CTP458837 DDL458837 DNH458837 DXD458837 EGZ458837 EQV458837 FAR458837 FKN458837 FUJ458837 GEF458837 GOB458837 GXX458837 HHT458837 HRP458837 IBL458837 ILH458837 IVD458837 JEZ458837 JOV458837 JYR458837 KIN458837 KSJ458837 LCF458837 LMB458837 LVX458837 MFT458837 MPP458837 MZL458837 NJH458837 NTD458837 OCZ458837 OMV458837 OWR458837 PGN458837 PQJ458837 QAF458837 QKB458837 QTX458837 RDT458837 RNP458837 RXL458837 SHH458837 SRD458837 TAZ458837 TKV458837 TUR458837 UEN458837 UOJ458837 UYF458837 VIB458837 VRX458837 WBT458837 WLP458837 WVL458837 B524373 IZ524373 SV524373 ACR524373 AMN524373 AWJ524373 BGF524373 BQB524373 BZX524373 CJT524373 CTP524373 DDL524373 DNH524373 DXD524373 EGZ524373 EQV524373 FAR524373 FKN524373 FUJ524373 GEF524373 GOB524373 GXX524373 HHT524373 HRP524373 IBL524373 ILH524373 IVD524373 JEZ524373 JOV524373 JYR524373 KIN524373 KSJ524373 LCF524373 LMB524373 LVX524373 MFT524373 MPP524373 MZL524373 NJH524373 NTD524373 OCZ524373 OMV524373 OWR524373 PGN524373 PQJ524373 QAF524373 QKB524373 QTX524373 RDT524373 RNP524373 RXL524373 SHH524373 SRD524373 TAZ524373 TKV524373 TUR524373 UEN524373 UOJ524373 UYF524373 VIB524373 VRX524373 WBT524373 WLP524373 WVL524373 B589909 IZ589909 SV589909 ACR589909 AMN589909 AWJ589909 BGF589909 BQB589909 BZX589909 CJT589909 CTP589909 DDL589909 DNH589909 DXD589909 EGZ589909 EQV589909 FAR589909 FKN589909 FUJ589909 GEF589909 GOB589909 GXX589909 HHT589909 HRP589909 IBL589909 ILH589909 IVD589909 JEZ589909 JOV589909 JYR589909 KIN589909 KSJ589909 LCF589909 LMB589909 LVX589909 MFT589909 MPP589909 MZL589909 NJH589909 NTD589909 OCZ589909 OMV589909 OWR589909 PGN589909 PQJ589909 QAF589909 QKB589909 QTX589909 RDT589909 RNP589909 RXL589909 SHH589909 SRD589909 TAZ589909 TKV589909 TUR589909 UEN589909 UOJ589909 UYF589909 VIB589909 VRX589909 WBT589909 WLP589909 WVL589909 B655445 IZ655445 SV655445 ACR655445 AMN655445 AWJ655445 BGF655445 BQB655445 BZX655445 CJT655445 CTP655445 DDL655445 DNH655445 DXD655445 EGZ655445 EQV655445 FAR655445 FKN655445 FUJ655445 GEF655445 GOB655445 GXX655445 HHT655445 HRP655445 IBL655445 ILH655445 IVD655445 JEZ655445 JOV655445 JYR655445 KIN655445 KSJ655445 LCF655445 LMB655445 LVX655445 MFT655445 MPP655445 MZL655445 NJH655445 NTD655445 OCZ655445 OMV655445 OWR655445 PGN655445 PQJ655445 QAF655445 QKB655445 QTX655445 RDT655445 RNP655445 RXL655445 SHH655445 SRD655445 TAZ655445 TKV655445 TUR655445 UEN655445 UOJ655445 UYF655445 VIB655445 VRX655445 WBT655445 WLP655445 WVL655445 B720981 IZ720981 SV720981 ACR720981 AMN720981 AWJ720981 BGF720981 BQB720981 BZX720981 CJT720981 CTP720981 DDL720981 DNH720981 DXD720981 EGZ720981 EQV720981 FAR720981 FKN720981 FUJ720981 GEF720981 GOB720981 GXX720981 HHT720981 HRP720981 IBL720981 ILH720981 IVD720981 JEZ720981 JOV720981 JYR720981 KIN720981 KSJ720981 LCF720981 LMB720981 LVX720981 MFT720981 MPP720981 MZL720981 NJH720981 NTD720981 OCZ720981 OMV720981 OWR720981 PGN720981 PQJ720981 QAF720981 QKB720981 QTX720981 RDT720981 RNP720981 RXL720981 SHH720981 SRD720981 TAZ720981 TKV720981 TUR720981 UEN720981 UOJ720981 UYF720981 VIB720981 VRX720981 WBT720981 WLP720981 WVL720981 B786517 IZ786517 SV786517 ACR786517 AMN786517 AWJ786517 BGF786517 BQB786517 BZX786517 CJT786517 CTP786517 DDL786517 DNH786517 DXD786517 EGZ786517 EQV786517 FAR786517 FKN786517 FUJ786517 GEF786517 GOB786517 GXX786517 HHT786517 HRP786517 IBL786517 ILH786517 IVD786517 JEZ786517 JOV786517 JYR786517 KIN786517 KSJ786517 LCF786517 LMB786517 LVX786517 MFT786517 MPP786517 MZL786517 NJH786517 NTD786517 OCZ786517 OMV786517 OWR786517 PGN786517 PQJ786517 QAF786517 QKB786517 QTX786517 RDT786517 RNP786517 RXL786517 SHH786517 SRD786517 TAZ786517 TKV786517 TUR786517 UEN786517 UOJ786517 UYF786517 VIB786517 VRX786517 WBT786517 WLP786517 WVL786517 B852053 IZ852053 SV852053 ACR852053 AMN852053 AWJ852053 BGF852053 BQB852053 BZX852053 CJT852053 CTP852053 DDL852053 DNH852053 DXD852053 EGZ852053 EQV852053 FAR852053 FKN852053 FUJ852053 GEF852053 GOB852053 GXX852053 HHT852053 HRP852053 IBL852053 ILH852053 IVD852053 JEZ852053 JOV852053 JYR852053 KIN852053 KSJ852053 LCF852053 LMB852053 LVX852053 MFT852053 MPP852053 MZL852053 NJH852053 NTD852053 OCZ852053 OMV852053 OWR852053 PGN852053 PQJ852053 QAF852053 QKB852053 QTX852053 RDT852053 RNP852053 RXL852053 SHH852053 SRD852053 TAZ852053 TKV852053 TUR852053 UEN852053 UOJ852053 UYF852053 VIB852053 VRX852053 WBT852053 WLP852053 WVL852053 B917589 IZ917589 SV917589 ACR917589 AMN917589 AWJ917589 BGF917589 BQB917589 BZX917589 CJT917589 CTP917589 DDL917589 DNH917589 DXD917589 EGZ917589 EQV917589 FAR917589 FKN917589 FUJ917589 GEF917589 GOB917589 GXX917589 HHT917589 HRP917589 IBL917589 ILH917589 IVD917589 JEZ917589 JOV917589 JYR917589 KIN917589 KSJ917589 LCF917589 LMB917589 LVX917589 MFT917589 MPP917589 MZL917589 NJH917589 NTD917589 OCZ917589 OMV917589 OWR917589 PGN917589 PQJ917589 QAF917589 QKB917589 QTX917589 RDT917589 RNP917589 RXL917589 SHH917589 SRD917589 TAZ917589 TKV917589 TUR917589 UEN917589 UOJ917589 UYF917589 VIB917589 VRX917589 WBT917589 WLP917589 WVL917589 B983125 IZ983125 SV983125 ACR983125 AMN983125 AWJ983125 BGF983125 BQB983125 BZX983125 CJT983125 CTP983125 DDL983125 DNH983125 DXD983125 EGZ983125 EQV983125 FAR983125 FKN983125 FUJ983125 GEF983125 GOB983125 GXX983125 HHT983125 HRP983125 IBL983125 ILH983125 IVD983125 JEZ983125 JOV983125 JYR983125 KIN983125 KSJ983125 LCF983125 LMB983125 LVX983125 MFT983125 MPP983125 MZL983125 NJH983125 NTD983125 OCZ983125 OMV983125 OWR983125 PGN983125 PQJ983125 QAF983125 QKB983125 QTX983125 RDT983125 RNP983125 RXL983125 SHH983125 SRD983125 TAZ983125 TKV983125 TUR983125 UEN983125 UOJ983125 UYF983125 VIB983125 VRX983125 WBT983125 WLP983125 WVL983125" xr:uid="{00000000-0002-0000-0300-000002000000}"/>
    <dataValidation allowBlank="1" showInputMessage="1" showErrorMessage="1" prompt="Enter YTD and previous year's commission. Enter the business expense from previous 2 year's tax returns.  The worksheet will apply an expense calculation based upon previous years expenses for YTD income." sqref="B57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B65602 IZ65602 SV65602 ACR65602 AMN65602 AWJ65602 BGF65602 BQB65602 BZX65602 CJT65602 CTP65602 DDL65602 DNH65602 DXD65602 EGZ65602 EQV65602 FAR65602 FKN65602 FUJ65602 GEF65602 GOB65602 GXX65602 HHT65602 HRP65602 IBL65602 ILH65602 IVD65602 JEZ65602 JOV65602 JYR65602 KIN65602 KSJ65602 LCF65602 LMB65602 LVX65602 MFT65602 MPP65602 MZL65602 NJH65602 NTD65602 OCZ65602 OMV65602 OWR65602 PGN65602 PQJ65602 QAF65602 QKB65602 QTX65602 RDT65602 RNP65602 RXL65602 SHH65602 SRD65602 TAZ65602 TKV65602 TUR65602 UEN65602 UOJ65602 UYF65602 VIB65602 VRX65602 WBT65602 WLP65602 WVL65602 B131138 IZ131138 SV131138 ACR131138 AMN131138 AWJ131138 BGF131138 BQB131138 BZX131138 CJT131138 CTP131138 DDL131138 DNH131138 DXD131138 EGZ131138 EQV131138 FAR131138 FKN131138 FUJ131138 GEF131138 GOB131138 GXX131138 HHT131138 HRP131138 IBL131138 ILH131138 IVD131138 JEZ131138 JOV131138 JYR131138 KIN131138 KSJ131138 LCF131138 LMB131138 LVX131138 MFT131138 MPP131138 MZL131138 NJH131138 NTD131138 OCZ131138 OMV131138 OWR131138 PGN131138 PQJ131138 QAF131138 QKB131138 QTX131138 RDT131138 RNP131138 RXL131138 SHH131138 SRD131138 TAZ131138 TKV131138 TUR131138 UEN131138 UOJ131138 UYF131138 VIB131138 VRX131138 WBT131138 WLP131138 WVL131138 B196674 IZ196674 SV196674 ACR196674 AMN196674 AWJ196674 BGF196674 BQB196674 BZX196674 CJT196674 CTP196674 DDL196674 DNH196674 DXD196674 EGZ196674 EQV196674 FAR196674 FKN196674 FUJ196674 GEF196674 GOB196674 GXX196674 HHT196674 HRP196674 IBL196674 ILH196674 IVD196674 JEZ196674 JOV196674 JYR196674 KIN196674 KSJ196674 LCF196674 LMB196674 LVX196674 MFT196674 MPP196674 MZL196674 NJH196674 NTD196674 OCZ196674 OMV196674 OWR196674 PGN196674 PQJ196674 QAF196674 QKB196674 QTX196674 RDT196674 RNP196674 RXL196674 SHH196674 SRD196674 TAZ196674 TKV196674 TUR196674 UEN196674 UOJ196674 UYF196674 VIB196674 VRX196674 WBT196674 WLP196674 WVL196674 B262210 IZ262210 SV262210 ACR262210 AMN262210 AWJ262210 BGF262210 BQB262210 BZX262210 CJT262210 CTP262210 DDL262210 DNH262210 DXD262210 EGZ262210 EQV262210 FAR262210 FKN262210 FUJ262210 GEF262210 GOB262210 GXX262210 HHT262210 HRP262210 IBL262210 ILH262210 IVD262210 JEZ262210 JOV262210 JYR262210 KIN262210 KSJ262210 LCF262210 LMB262210 LVX262210 MFT262210 MPP262210 MZL262210 NJH262210 NTD262210 OCZ262210 OMV262210 OWR262210 PGN262210 PQJ262210 QAF262210 QKB262210 QTX262210 RDT262210 RNP262210 RXL262210 SHH262210 SRD262210 TAZ262210 TKV262210 TUR262210 UEN262210 UOJ262210 UYF262210 VIB262210 VRX262210 WBT262210 WLP262210 WVL262210 B327746 IZ327746 SV327746 ACR327746 AMN327746 AWJ327746 BGF327746 BQB327746 BZX327746 CJT327746 CTP327746 DDL327746 DNH327746 DXD327746 EGZ327746 EQV327746 FAR327746 FKN327746 FUJ327746 GEF327746 GOB327746 GXX327746 HHT327746 HRP327746 IBL327746 ILH327746 IVD327746 JEZ327746 JOV327746 JYR327746 KIN327746 KSJ327746 LCF327746 LMB327746 LVX327746 MFT327746 MPP327746 MZL327746 NJH327746 NTD327746 OCZ327746 OMV327746 OWR327746 PGN327746 PQJ327746 QAF327746 QKB327746 QTX327746 RDT327746 RNP327746 RXL327746 SHH327746 SRD327746 TAZ327746 TKV327746 TUR327746 UEN327746 UOJ327746 UYF327746 VIB327746 VRX327746 WBT327746 WLP327746 WVL327746 B393282 IZ393282 SV393282 ACR393282 AMN393282 AWJ393282 BGF393282 BQB393282 BZX393282 CJT393282 CTP393282 DDL393282 DNH393282 DXD393282 EGZ393282 EQV393282 FAR393282 FKN393282 FUJ393282 GEF393282 GOB393282 GXX393282 HHT393282 HRP393282 IBL393282 ILH393282 IVD393282 JEZ393282 JOV393282 JYR393282 KIN393282 KSJ393282 LCF393282 LMB393282 LVX393282 MFT393282 MPP393282 MZL393282 NJH393282 NTD393282 OCZ393282 OMV393282 OWR393282 PGN393282 PQJ393282 QAF393282 QKB393282 QTX393282 RDT393282 RNP393282 RXL393282 SHH393282 SRD393282 TAZ393282 TKV393282 TUR393282 UEN393282 UOJ393282 UYF393282 VIB393282 VRX393282 WBT393282 WLP393282 WVL393282 B458818 IZ458818 SV458818 ACR458818 AMN458818 AWJ458818 BGF458818 BQB458818 BZX458818 CJT458818 CTP458818 DDL458818 DNH458818 DXD458818 EGZ458818 EQV458818 FAR458818 FKN458818 FUJ458818 GEF458818 GOB458818 GXX458818 HHT458818 HRP458818 IBL458818 ILH458818 IVD458818 JEZ458818 JOV458818 JYR458818 KIN458818 KSJ458818 LCF458818 LMB458818 LVX458818 MFT458818 MPP458818 MZL458818 NJH458818 NTD458818 OCZ458818 OMV458818 OWR458818 PGN458818 PQJ458818 QAF458818 QKB458818 QTX458818 RDT458818 RNP458818 RXL458818 SHH458818 SRD458818 TAZ458818 TKV458818 TUR458818 UEN458818 UOJ458818 UYF458818 VIB458818 VRX458818 WBT458818 WLP458818 WVL458818 B524354 IZ524354 SV524354 ACR524354 AMN524354 AWJ524354 BGF524354 BQB524354 BZX524354 CJT524354 CTP524354 DDL524354 DNH524354 DXD524354 EGZ524354 EQV524354 FAR524354 FKN524354 FUJ524354 GEF524354 GOB524354 GXX524354 HHT524354 HRP524354 IBL524354 ILH524354 IVD524354 JEZ524354 JOV524354 JYR524354 KIN524354 KSJ524354 LCF524354 LMB524354 LVX524354 MFT524354 MPP524354 MZL524354 NJH524354 NTD524354 OCZ524354 OMV524354 OWR524354 PGN524354 PQJ524354 QAF524354 QKB524354 QTX524354 RDT524354 RNP524354 RXL524354 SHH524354 SRD524354 TAZ524354 TKV524354 TUR524354 UEN524354 UOJ524354 UYF524354 VIB524354 VRX524354 WBT524354 WLP524354 WVL524354 B589890 IZ589890 SV589890 ACR589890 AMN589890 AWJ589890 BGF589890 BQB589890 BZX589890 CJT589890 CTP589890 DDL589890 DNH589890 DXD589890 EGZ589890 EQV589890 FAR589890 FKN589890 FUJ589890 GEF589890 GOB589890 GXX589890 HHT589890 HRP589890 IBL589890 ILH589890 IVD589890 JEZ589890 JOV589890 JYR589890 KIN589890 KSJ589890 LCF589890 LMB589890 LVX589890 MFT589890 MPP589890 MZL589890 NJH589890 NTD589890 OCZ589890 OMV589890 OWR589890 PGN589890 PQJ589890 QAF589890 QKB589890 QTX589890 RDT589890 RNP589890 RXL589890 SHH589890 SRD589890 TAZ589890 TKV589890 TUR589890 UEN589890 UOJ589890 UYF589890 VIB589890 VRX589890 WBT589890 WLP589890 WVL589890 B655426 IZ655426 SV655426 ACR655426 AMN655426 AWJ655426 BGF655426 BQB655426 BZX655426 CJT655426 CTP655426 DDL655426 DNH655426 DXD655426 EGZ655426 EQV655426 FAR655426 FKN655426 FUJ655426 GEF655426 GOB655426 GXX655426 HHT655426 HRP655426 IBL655426 ILH655426 IVD655426 JEZ655426 JOV655426 JYR655426 KIN655426 KSJ655426 LCF655426 LMB655426 LVX655426 MFT655426 MPP655426 MZL655426 NJH655426 NTD655426 OCZ655426 OMV655426 OWR655426 PGN655426 PQJ655426 QAF655426 QKB655426 QTX655426 RDT655426 RNP655426 RXL655426 SHH655426 SRD655426 TAZ655426 TKV655426 TUR655426 UEN655426 UOJ655426 UYF655426 VIB655426 VRX655426 WBT655426 WLP655426 WVL655426 B720962 IZ720962 SV720962 ACR720962 AMN720962 AWJ720962 BGF720962 BQB720962 BZX720962 CJT720962 CTP720962 DDL720962 DNH720962 DXD720962 EGZ720962 EQV720962 FAR720962 FKN720962 FUJ720962 GEF720962 GOB720962 GXX720962 HHT720962 HRP720962 IBL720962 ILH720962 IVD720962 JEZ720962 JOV720962 JYR720962 KIN720962 KSJ720962 LCF720962 LMB720962 LVX720962 MFT720962 MPP720962 MZL720962 NJH720962 NTD720962 OCZ720962 OMV720962 OWR720962 PGN720962 PQJ720962 QAF720962 QKB720962 QTX720962 RDT720962 RNP720962 RXL720962 SHH720962 SRD720962 TAZ720962 TKV720962 TUR720962 UEN720962 UOJ720962 UYF720962 VIB720962 VRX720962 WBT720962 WLP720962 WVL720962 B786498 IZ786498 SV786498 ACR786498 AMN786498 AWJ786498 BGF786498 BQB786498 BZX786498 CJT786498 CTP786498 DDL786498 DNH786498 DXD786498 EGZ786498 EQV786498 FAR786498 FKN786498 FUJ786498 GEF786498 GOB786498 GXX786498 HHT786498 HRP786498 IBL786498 ILH786498 IVD786498 JEZ786498 JOV786498 JYR786498 KIN786498 KSJ786498 LCF786498 LMB786498 LVX786498 MFT786498 MPP786498 MZL786498 NJH786498 NTD786498 OCZ786498 OMV786498 OWR786498 PGN786498 PQJ786498 QAF786498 QKB786498 QTX786498 RDT786498 RNP786498 RXL786498 SHH786498 SRD786498 TAZ786498 TKV786498 TUR786498 UEN786498 UOJ786498 UYF786498 VIB786498 VRX786498 WBT786498 WLP786498 WVL786498 B852034 IZ852034 SV852034 ACR852034 AMN852034 AWJ852034 BGF852034 BQB852034 BZX852034 CJT852034 CTP852034 DDL852034 DNH852034 DXD852034 EGZ852034 EQV852034 FAR852034 FKN852034 FUJ852034 GEF852034 GOB852034 GXX852034 HHT852034 HRP852034 IBL852034 ILH852034 IVD852034 JEZ852034 JOV852034 JYR852034 KIN852034 KSJ852034 LCF852034 LMB852034 LVX852034 MFT852034 MPP852034 MZL852034 NJH852034 NTD852034 OCZ852034 OMV852034 OWR852034 PGN852034 PQJ852034 QAF852034 QKB852034 QTX852034 RDT852034 RNP852034 RXL852034 SHH852034 SRD852034 TAZ852034 TKV852034 TUR852034 UEN852034 UOJ852034 UYF852034 VIB852034 VRX852034 WBT852034 WLP852034 WVL852034 B917570 IZ917570 SV917570 ACR917570 AMN917570 AWJ917570 BGF917570 BQB917570 BZX917570 CJT917570 CTP917570 DDL917570 DNH917570 DXD917570 EGZ917570 EQV917570 FAR917570 FKN917570 FUJ917570 GEF917570 GOB917570 GXX917570 HHT917570 HRP917570 IBL917570 ILH917570 IVD917570 JEZ917570 JOV917570 JYR917570 KIN917570 KSJ917570 LCF917570 LMB917570 LVX917570 MFT917570 MPP917570 MZL917570 NJH917570 NTD917570 OCZ917570 OMV917570 OWR917570 PGN917570 PQJ917570 QAF917570 QKB917570 QTX917570 RDT917570 RNP917570 RXL917570 SHH917570 SRD917570 TAZ917570 TKV917570 TUR917570 UEN917570 UOJ917570 UYF917570 VIB917570 VRX917570 WBT917570 WLP917570 WVL917570 B983106 IZ983106 SV983106 ACR983106 AMN983106 AWJ983106 BGF983106 BQB983106 BZX983106 CJT983106 CTP983106 DDL983106 DNH983106 DXD983106 EGZ983106 EQV983106 FAR983106 FKN983106 FUJ983106 GEF983106 GOB983106 GXX983106 HHT983106 HRP983106 IBL983106 ILH983106 IVD983106 JEZ983106 JOV983106 JYR983106 KIN983106 KSJ983106 LCF983106 LMB983106 LVX983106 MFT983106 MPP983106 MZL983106 NJH983106 NTD983106 OCZ983106 OMV983106 OWR983106 PGN983106 PQJ983106 QAF983106 QKB983106 QTX983106 RDT983106 RNP983106 RXL983106 SHH983106 SRD983106 TAZ983106 TKV983106 TUR983106 UEN983106 UOJ983106 UYF983106 VIB983106 VRX983106 WBT983106 WLP983106 WVL983106" xr:uid="{00000000-0002-0000-0300-000003000000}"/>
    <dataValidation allowBlank="1" showInputMessage="1" showErrorMessage="1" prompt="Enter Salary type for borrower, worksheet will calculate monthly income. Enter applicable data. The salary income should be used unless lower Y-T-D or past year income would suggest a more conservative approach.  Choose stable income." sqref="B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B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B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B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B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B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B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B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B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B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B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B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B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B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B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B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WVL983079" xr:uid="{00000000-0002-0000-0300-000004000000}"/>
    <dataValidation allowBlank="1" showInputMessage="1" showErrorMessage="1" prompt="Enter applicable information in fields.  The worksheet will automatically calculate the lowest income average. However, if a more reasonable approach should be used; utilize the check box next to that approach." sqref="B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B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B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B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B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B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B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B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B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B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B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B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B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B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B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B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00000000-0002-0000-0300-000005000000}"/>
    <dataValidation allowBlank="1" showInputMessage="1" showErrorMessage="1" prompt="Break out Bonus/Overtime Income from borrowers total income.  Do NOT double count earnings under hourly or salary income sections.  Back out any bonus or overtime earnings from W-2s in those sections and include in bonus/overtime section." sqref="B42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B65589 IZ65589 SV65589 ACR65589 AMN65589 AWJ65589 BGF65589 BQB65589 BZX65589 CJT65589 CTP65589 DDL65589 DNH65589 DXD65589 EGZ65589 EQV65589 FAR65589 FKN65589 FUJ65589 GEF65589 GOB65589 GXX65589 HHT65589 HRP65589 IBL65589 ILH65589 IVD65589 JEZ65589 JOV65589 JYR65589 KIN65589 KSJ65589 LCF65589 LMB65589 LVX65589 MFT65589 MPP65589 MZL65589 NJH65589 NTD65589 OCZ65589 OMV65589 OWR65589 PGN65589 PQJ65589 QAF65589 QKB65589 QTX65589 RDT65589 RNP65589 RXL65589 SHH65589 SRD65589 TAZ65589 TKV65589 TUR65589 UEN65589 UOJ65589 UYF65589 VIB65589 VRX65589 WBT65589 WLP65589 WVL65589 B131125 IZ131125 SV131125 ACR131125 AMN131125 AWJ131125 BGF131125 BQB131125 BZX131125 CJT131125 CTP131125 DDL131125 DNH131125 DXD131125 EGZ131125 EQV131125 FAR131125 FKN131125 FUJ131125 GEF131125 GOB131125 GXX131125 HHT131125 HRP131125 IBL131125 ILH131125 IVD131125 JEZ131125 JOV131125 JYR131125 KIN131125 KSJ131125 LCF131125 LMB131125 LVX131125 MFT131125 MPP131125 MZL131125 NJH131125 NTD131125 OCZ131125 OMV131125 OWR131125 PGN131125 PQJ131125 QAF131125 QKB131125 QTX131125 RDT131125 RNP131125 RXL131125 SHH131125 SRD131125 TAZ131125 TKV131125 TUR131125 UEN131125 UOJ131125 UYF131125 VIB131125 VRX131125 WBT131125 WLP131125 WVL131125 B196661 IZ196661 SV196661 ACR196661 AMN196661 AWJ196661 BGF196661 BQB196661 BZX196661 CJT196661 CTP196661 DDL196661 DNH196661 DXD196661 EGZ196661 EQV196661 FAR196661 FKN196661 FUJ196661 GEF196661 GOB196661 GXX196661 HHT196661 HRP196661 IBL196661 ILH196661 IVD196661 JEZ196661 JOV196661 JYR196661 KIN196661 KSJ196661 LCF196661 LMB196661 LVX196661 MFT196661 MPP196661 MZL196661 NJH196661 NTD196661 OCZ196661 OMV196661 OWR196661 PGN196661 PQJ196661 QAF196661 QKB196661 QTX196661 RDT196661 RNP196661 RXL196661 SHH196661 SRD196661 TAZ196661 TKV196661 TUR196661 UEN196661 UOJ196661 UYF196661 VIB196661 VRX196661 WBT196661 WLP196661 WVL196661 B262197 IZ262197 SV262197 ACR262197 AMN262197 AWJ262197 BGF262197 BQB262197 BZX262197 CJT262197 CTP262197 DDL262197 DNH262197 DXD262197 EGZ262197 EQV262197 FAR262197 FKN262197 FUJ262197 GEF262197 GOB262197 GXX262197 HHT262197 HRP262197 IBL262197 ILH262197 IVD262197 JEZ262197 JOV262197 JYR262197 KIN262197 KSJ262197 LCF262197 LMB262197 LVX262197 MFT262197 MPP262197 MZL262197 NJH262197 NTD262197 OCZ262197 OMV262197 OWR262197 PGN262197 PQJ262197 QAF262197 QKB262197 QTX262197 RDT262197 RNP262197 RXL262197 SHH262197 SRD262197 TAZ262197 TKV262197 TUR262197 UEN262197 UOJ262197 UYF262197 VIB262197 VRX262197 WBT262197 WLP262197 WVL262197 B327733 IZ327733 SV327733 ACR327733 AMN327733 AWJ327733 BGF327733 BQB327733 BZX327733 CJT327733 CTP327733 DDL327733 DNH327733 DXD327733 EGZ327733 EQV327733 FAR327733 FKN327733 FUJ327733 GEF327733 GOB327733 GXX327733 HHT327733 HRP327733 IBL327733 ILH327733 IVD327733 JEZ327733 JOV327733 JYR327733 KIN327733 KSJ327733 LCF327733 LMB327733 LVX327733 MFT327733 MPP327733 MZL327733 NJH327733 NTD327733 OCZ327733 OMV327733 OWR327733 PGN327733 PQJ327733 QAF327733 QKB327733 QTX327733 RDT327733 RNP327733 RXL327733 SHH327733 SRD327733 TAZ327733 TKV327733 TUR327733 UEN327733 UOJ327733 UYF327733 VIB327733 VRX327733 WBT327733 WLP327733 WVL327733 B393269 IZ393269 SV393269 ACR393269 AMN393269 AWJ393269 BGF393269 BQB393269 BZX393269 CJT393269 CTP393269 DDL393269 DNH393269 DXD393269 EGZ393269 EQV393269 FAR393269 FKN393269 FUJ393269 GEF393269 GOB393269 GXX393269 HHT393269 HRP393269 IBL393269 ILH393269 IVD393269 JEZ393269 JOV393269 JYR393269 KIN393269 KSJ393269 LCF393269 LMB393269 LVX393269 MFT393269 MPP393269 MZL393269 NJH393269 NTD393269 OCZ393269 OMV393269 OWR393269 PGN393269 PQJ393269 QAF393269 QKB393269 QTX393269 RDT393269 RNP393269 RXL393269 SHH393269 SRD393269 TAZ393269 TKV393269 TUR393269 UEN393269 UOJ393269 UYF393269 VIB393269 VRX393269 WBT393269 WLP393269 WVL393269 B458805 IZ458805 SV458805 ACR458805 AMN458805 AWJ458805 BGF458805 BQB458805 BZX458805 CJT458805 CTP458805 DDL458805 DNH458805 DXD458805 EGZ458805 EQV458805 FAR458805 FKN458805 FUJ458805 GEF458805 GOB458805 GXX458805 HHT458805 HRP458805 IBL458805 ILH458805 IVD458805 JEZ458805 JOV458805 JYR458805 KIN458805 KSJ458805 LCF458805 LMB458805 LVX458805 MFT458805 MPP458805 MZL458805 NJH458805 NTD458805 OCZ458805 OMV458805 OWR458805 PGN458805 PQJ458805 QAF458805 QKB458805 QTX458805 RDT458805 RNP458805 RXL458805 SHH458805 SRD458805 TAZ458805 TKV458805 TUR458805 UEN458805 UOJ458805 UYF458805 VIB458805 VRX458805 WBT458805 WLP458805 WVL458805 B524341 IZ524341 SV524341 ACR524341 AMN524341 AWJ524341 BGF524341 BQB524341 BZX524341 CJT524341 CTP524341 DDL524341 DNH524341 DXD524341 EGZ524341 EQV524341 FAR524341 FKN524341 FUJ524341 GEF524341 GOB524341 GXX524341 HHT524341 HRP524341 IBL524341 ILH524341 IVD524341 JEZ524341 JOV524341 JYR524341 KIN524341 KSJ524341 LCF524341 LMB524341 LVX524341 MFT524341 MPP524341 MZL524341 NJH524341 NTD524341 OCZ524341 OMV524341 OWR524341 PGN524341 PQJ524341 QAF524341 QKB524341 QTX524341 RDT524341 RNP524341 RXL524341 SHH524341 SRD524341 TAZ524341 TKV524341 TUR524341 UEN524341 UOJ524341 UYF524341 VIB524341 VRX524341 WBT524341 WLP524341 WVL524341 B589877 IZ589877 SV589877 ACR589877 AMN589877 AWJ589877 BGF589877 BQB589877 BZX589877 CJT589877 CTP589877 DDL589877 DNH589877 DXD589877 EGZ589877 EQV589877 FAR589877 FKN589877 FUJ589877 GEF589877 GOB589877 GXX589877 HHT589877 HRP589877 IBL589877 ILH589877 IVD589877 JEZ589877 JOV589877 JYR589877 KIN589877 KSJ589877 LCF589877 LMB589877 LVX589877 MFT589877 MPP589877 MZL589877 NJH589877 NTD589877 OCZ589877 OMV589877 OWR589877 PGN589877 PQJ589877 QAF589877 QKB589877 QTX589877 RDT589877 RNP589877 RXL589877 SHH589877 SRD589877 TAZ589877 TKV589877 TUR589877 UEN589877 UOJ589877 UYF589877 VIB589877 VRX589877 WBT589877 WLP589877 WVL589877 B655413 IZ655413 SV655413 ACR655413 AMN655413 AWJ655413 BGF655413 BQB655413 BZX655413 CJT655413 CTP655413 DDL655413 DNH655413 DXD655413 EGZ655413 EQV655413 FAR655413 FKN655413 FUJ655413 GEF655413 GOB655413 GXX655413 HHT655413 HRP655413 IBL655413 ILH655413 IVD655413 JEZ655413 JOV655413 JYR655413 KIN655413 KSJ655413 LCF655413 LMB655413 LVX655413 MFT655413 MPP655413 MZL655413 NJH655413 NTD655413 OCZ655413 OMV655413 OWR655413 PGN655413 PQJ655413 QAF655413 QKB655413 QTX655413 RDT655413 RNP655413 RXL655413 SHH655413 SRD655413 TAZ655413 TKV655413 TUR655413 UEN655413 UOJ655413 UYF655413 VIB655413 VRX655413 WBT655413 WLP655413 WVL655413 B720949 IZ720949 SV720949 ACR720949 AMN720949 AWJ720949 BGF720949 BQB720949 BZX720949 CJT720949 CTP720949 DDL720949 DNH720949 DXD720949 EGZ720949 EQV720949 FAR720949 FKN720949 FUJ720949 GEF720949 GOB720949 GXX720949 HHT720949 HRP720949 IBL720949 ILH720949 IVD720949 JEZ720949 JOV720949 JYR720949 KIN720949 KSJ720949 LCF720949 LMB720949 LVX720949 MFT720949 MPP720949 MZL720949 NJH720949 NTD720949 OCZ720949 OMV720949 OWR720949 PGN720949 PQJ720949 QAF720949 QKB720949 QTX720949 RDT720949 RNP720949 RXL720949 SHH720949 SRD720949 TAZ720949 TKV720949 TUR720949 UEN720949 UOJ720949 UYF720949 VIB720949 VRX720949 WBT720949 WLP720949 WVL720949 B786485 IZ786485 SV786485 ACR786485 AMN786485 AWJ786485 BGF786485 BQB786485 BZX786485 CJT786485 CTP786485 DDL786485 DNH786485 DXD786485 EGZ786485 EQV786485 FAR786485 FKN786485 FUJ786485 GEF786485 GOB786485 GXX786485 HHT786485 HRP786485 IBL786485 ILH786485 IVD786485 JEZ786485 JOV786485 JYR786485 KIN786485 KSJ786485 LCF786485 LMB786485 LVX786485 MFT786485 MPP786485 MZL786485 NJH786485 NTD786485 OCZ786485 OMV786485 OWR786485 PGN786485 PQJ786485 QAF786485 QKB786485 QTX786485 RDT786485 RNP786485 RXL786485 SHH786485 SRD786485 TAZ786485 TKV786485 TUR786485 UEN786485 UOJ786485 UYF786485 VIB786485 VRX786485 WBT786485 WLP786485 WVL786485 B852021 IZ852021 SV852021 ACR852021 AMN852021 AWJ852021 BGF852021 BQB852021 BZX852021 CJT852021 CTP852021 DDL852021 DNH852021 DXD852021 EGZ852021 EQV852021 FAR852021 FKN852021 FUJ852021 GEF852021 GOB852021 GXX852021 HHT852021 HRP852021 IBL852021 ILH852021 IVD852021 JEZ852021 JOV852021 JYR852021 KIN852021 KSJ852021 LCF852021 LMB852021 LVX852021 MFT852021 MPP852021 MZL852021 NJH852021 NTD852021 OCZ852021 OMV852021 OWR852021 PGN852021 PQJ852021 QAF852021 QKB852021 QTX852021 RDT852021 RNP852021 RXL852021 SHH852021 SRD852021 TAZ852021 TKV852021 TUR852021 UEN852021 UOJ852021 UYF852021 VIB852021 VRX852021 WBT852021 WLP852021 WVL852021 B917557 IZ917557 SV917557 ACR917557 AMN917557 AWJ917557 BGF917557 BQB917557 BZX917557 CJT917557 CTP917557 DDL917557 DNH917557 DXD917557 EGZ917557 EQV917557 FAR917557 FKN917557 FUJ917557 GEF917557 GOB917557 GXX917557 HHT917557 HRP917557 IBL917557 ILH917557 IVD917557 JEZ917557 JOV917557 JYR917557 KIN917557 KSJ917557 LCF917557 LMB917557 LVX917557 MFT917557 MPP917557 MZL917557 NJH917557 NTD917557 OCZ917557 OMV917557 OWR917557 PGN917557 PQJ917557 QAF917557 QKB917557 QTX917557 RDT917557 RNP917557 RXL917557 SHH917557 SRD917557 TAZ917557 TKV917557 TUR917557 UEN917557 UOJ917557 UYF917557 VIB917557 VRX917557 WBT917557 WLP917557 WVL917557 B983093 IZ983093 SV983093 ACR983093 AMN983093 AWJ983093 BGF983093 BQB983093 BZX983093 CJT983093 CTP983093 DDL983093 DNH983093 DXD983093 EGZ983093 EQV983093 FAR983093 FKN983093 FUJ983093 GEF983093 GOB983093 GXX983093 HHT983093 HRP983093 IBL983093 ILH983093 IVD983093 JEZ983093 JOV983093 JYR983093 KIN983093 KSJ983093 LCF983093 LMB983093 LVX983093 MFT983093 MPP983093 MZL983093 NJH983093 NTD983093 OCZ983093 OMV983093 OWR983093 PGN983093 PQJ983093 QAF983093 QKB983093 QTX983093 RDT983093 RNP983093 RXL983093 SHH983093 SRD983093 TAZ983093 TKV983093 TUR983093 UEN983093 UOJ983093 UYF983093 VIB983093 VRX983093 WBT983093 WLP983093 WVL983093" xr:uid="{00000000-0002-0000-0300-000006000000}"/>
    <dataValidation allowBlank="1" showInputMessage="1" showErrorMessage="1" prompt="Enter Income as Reflected on 1099" sqref="C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C65637 JA65637 SW65637 ACS65637 AMO65637 AWK65637 BGG65637 BQC65637 BZY65637 CJU65637 CTQ65637 DDM65637 DNI65637 DXE65637 EHA65637 EQW65637 FAS65637 FKO65637 FUK65637 GEG65637 GOC65637 GXY65637 HHU65637 HRQ65637 IBM65637 ILI65637 IVE65637 JFA65637 JOW65637 JYS65637 KIO65637 KSK65637 LCG65637 LMC65637 LVY65637 MFU65637 MPQ65637 MZM65637 NJI65637 NTE65637 ODA65637 OMW65637 OWS65637 PGO65637 PQK65637 QAG65637 QKC65637 QTY65637 RDU65637 RNQ65637 RXM65637 SHI65637 SRE65637 TBA65637 TKW65637 TUS65637 UEO65637 UOK65637 UYG65637 VIC65637 VRY65637 WBU65637 WLQ65637 WVM65637 C131173 JA131173 SW131173 ACS131173 AMO131173 AWK131173 BGG131173 BQC131173 BZY131173 CJU131173 CTQ131173 DDM131173 DNI131173 DXE131173 EHA131173 EQW131173 FAS131173 FKO131173 FUK131173 GEG131173 GOC131173 GXY131173 HHU131173 HRQ131173 IBM131173 ILI131173 IVE131173 JFA131173 JOW131173 JYS131173 KIO131173 KSK131173 LCG131173 LMC131173 LVY131173 MFU131173 MPQ131173 MZM131173 NJI131173 NTE131173 ODA131173 OMW131173 OWS131173 PGO131173 PQK131173 QAG131173 QKC131173 QTY131173 RDU131173 RNQ131173 RXM131173 SHI131173 SRE131173 TBA131173 TKW131173 TUS131173 UEO131173 UOK131173 UYG131173 VIC131173 VRY131173 WBU131173 WLQ131173 WVM131173 C196709 JA196709 SW196709 ACS196709 AMO196709 AWK196709 BGG196709 BQC196709 BZY196709 CJU196709 CTQ196709 DDM196709 DNI196709 DXE196709 EHA196709 EQW196709 FAS196709 FKO196709 FUK196709 GEG196709 GOC196709 GXY196709 HHU196709 HRQ196709 IBM196709 ILI196709 IVE196709 JFA196709 JOW196709 JYS196709 KIO196709 KSK196709 LCG196709 LMC196709 LVY196709 MFU196709 MPQ196709 MZM196709 NJI196709 NTE196709 ODA196709 OMW196709 OWS196709 PGO196709 PQK196709 QAG196709 QKC196709 QTY196709 RDU196709 RNQ196709 RXM196709 SHI196709 SRE196709 TBA196709 TKW196709 TUS196709 UEO196709 UOK196709 UYG196709 VIC196709 VRY196709 WBU196709 WLQ196709 WVM196709 C262245 JA262245 SW262245 ACS262245 AMO262245 AWK262245 BGG262245 BQC262245 BZY262245 CJU262245 CTQ262245 DDM262245 DNI262245 DXE262245 EHA262245 EQW262245 FAS262245 FKO262245 FUK262245 GEG262245 GOC262245 GXY262245 HHU262245 HRQ262245 IBM262245 ILI262245 IVE262245 JFA262245 JOW262245 JYS262245 KIO262245 KSK262245 LCG262245 LMC262245 LVY262245 MFU262245 MPQ262245 MZM262245 NJI262245 NTE262245 ODA262245 OMW262245 OWS262245 PGO262245 PQK262245 QAG262245 QKC262245 QTY262245 RDU262245 RNQ262245 RXM262245 SHI262245 SRE262245 TBA262245 TKW262245 TUS262245 UEO262245 UOK262245 UYG262245 VIC262245 VRY262245 WBU262245 WLQ262245 WVM262245 C327781 JA327781 SW327781 ACS327781 AMO327781 AWK327781 BGG327781 BQC327781 BZY327781 CJU327781 CTQ327781 DDM327781 DNI327781 DXE327781 EHA327781 EQW327781 FAS327781 FKO327781 FUK327781 GEG327781 GOC327781 GXY327781 HHU327781 HRQ327781 IBM327781 ILI327781 IVE327781 JFA327781 JOW327781 JYS327781 KIO327781 KSK327781 LCG327781 LMC327781 LVY327781 MFU327781 MPQ327781 MZM327781 NJI327781 NTE327781 ODA327781 OMW327781 OWS327781 PGO327781 PQK327781 QAG327781 QKC327781 QTY327781 RDU327781 RNQ327781 RXM327781 SHI327781 SRE327781 TBA327781 TKW327781 TUS327781 UEO327781 UOK327781 UYG327781 VIC327781 VRY327781 WBU327781 WLQ327781 WVM327781 C393317 JA393317 SW393317 ACS393317 AMO393317 AWK393317 BGG393317 BQC393317 BZY393317 CJU393317 CTQ393317 DDM393317 DNI393317 DXE393317 EHA393317 EQW393317 FAS393317 FKO393317 FUK393317 GEG393317 GOC393317 GXY393317 HHU393317 HRQ393317 IBM393317 ILI393317 IVE393317 JFA393317 JOW393317 JYS393317 KIO393317 KSK393317 LCG393317 LMC393317 LVY393317 MFU393317 MPQ393317 MZM393317 NJI393317 NTE393317 ODA393317 OMW393317 OWS393317 PGO393317 PQK393317 QAG393317 QKC393317 QTY393317 RDU393317 RNQ393317 RXM393317 SHI393317 SRE393317 TBA393317 TKW393317 TUS393317 UEO393317 UOK393317 UYG393317 VIC393317 VRY393317 WBU393317 WLQ393317 WVM393317 C458853 JA458853 SW458853 ACS458853 AMO458853 AWK458853 BGG458853 BQC458853 BZY458853 CJU458853 CTQ458853 DDM458853 DNI458853 DXE458853 EHA458853 EQW458853 FAS458853 FKO458853 FUK458853 GEG458853 GOC458853 GXY458853 HHU458853 HRQ458853 IBM458853 ILI458853 IVE458853 JFA458853 JOW458853 JYS458853 KIO458853 KSK458853 LCG458853 LMC458853 LVY458853 MFU458853 MPQ458853 MZM458853 NJI458853 NTE458853 ODA458853 OMW458853 OWS458853 PGO458853 PQK458853 QAG458853 QKC458853 QTY458853 RDU458853 RNQ458853 RXM458853 SHI458853 SRE458853 TBA458853 TKW458853 TUS458853 UEO458853 UOK458853 UYG458853 VIC458853 VRY458853 WBU458853 WLQ458853 WVM458853 C524389 JA524389 SW524389 ACS524389 AMO524389 AWK524389 BGG524389 BQC524389 BZY524389 CJU524389 CTQ524389 DDM524389 DNI524389 DXE524389 EHA524389 EQW524389 FAS524389 FKO524389 FUK524389 GEG524389 GOC524389 GXY524389 HHU524389 HRQ524389 IBM524389 ILI524389 IVE524389 JFA524389 JOW524389 JYS524389 KIO524389 KSK524389 LCG524389 LMC524389 LVY524389 MFU524389 MPQ524389 MZM524389 NJI524389 NTE524389 ODA524389 OMW524389 OWS524389 PGO524389 PQK524389 QAG524389 QKC524389 QTY524389 RDU524389 RNQ524389 RXM524389 SHI524389 SRE524389 TBA524389 TKW524389 TUS524389 UEO524389 UOK524389 UYG524389 VIC524389 VRY524389 WBU524389 WLQ524389 WVM524389 C589925 JA589925 SW589925 ACS589925 AMO589925 AWK589925 BGG589925 BQC589925 BZY589925 CJU589925 CTQ589925 DDM589925 DNI589925 DXE589925 EHA589925 EQW589925 FAS589925 FKO589925 FUK589925 GEG589925 GOC589925 GXY589925 HHU589925 HRQ589925 IBM589925 ILI589925 IVE589925 JFA589925 JOW589925 JYS589925 KIO589925 KSK589925 LCG589925 LMC589925 LVY589925 MFU589925 MPQ589925 MZM589925 NJI589925 NTE589925 ODA589925 OMW589925 OWS589925 PGO589925 PQK589925 QAG589925 QKC589925 QTY589925 RDU589925 RNQ589925 RXM589925 SHI589925 SRE589925 TBA589925 TKW589925 TUS589925 UEO589925 UOK589925 UYG589925 VIC589925 VRY589925 WBU589925 WLQ589925 WVM589925 C655461 JA655461 SW655461 ACS655461 AMO655461 AWK655461 BGG655461 BQC655461 BZY655461 CJU655461 CTQ655461 DDM655461 DNI655461 DXE655461 EHA655461 EQW655461 FAS655461 FKO655461 FUK655461 GEG655461 GOC655461 GXY655461 HHU655461 HRQ655461 IBM655461 ILI655461 IVE655461 JFA655461 JOW655461 JYS655461 KIO655461 KSK655461 LCG655461 LMC655461 LVY655461 MFU655461 MPQ655461 MZM655461 NJI655461 NTE655461 ODA655461 OMW655461 OWS655461 PGO655461 PQK655461 QAG655461 QKC655461 QTY655461 RDU655461 RNQ655461 RXM655461 SHI655461 SRE655461 TBA655461 TKW655461 TUS655461 UEO655461 UOK655461 UYG655461 VIC655461 VRY655461 WBU655461 WLQ655461 WVM655461 C720997 JA720997 SW720997 ACS720997 AMO720997 AWK720997 BGG720997 BQC720997 BZY720997 CJU720997 CTQ720997 DDM720997 DNI720997 DXE720997 EHA720997 EQW720997 FAS720997 FKO720997 FUK720997 GEG720997 GOC720997 GXY720997 HHU720997 HRQ720997 IBM720997 ILI720997 IVE720997 JFA720997 JOW720997 JYS720997 KIO720997 KSK720997 LCG720997 LMC720997 LVY720997 MFU720997 MPQ720997 MZM720997 NJI720997 NTE720997 ODA720997 OMW720997 OWS720997 PGO720997 PQK720997 QAG720997 QKC720997 QTY720997 RDU720997 RNQ720997 RXM720997 SHI720997 SRE720997 TBA720997 TKW720997 TUS720997 UEO720997 UOK720997 UYG720997 VIC720997 VRY720997 WBU720997 WLQ720997 WVM720997 C786533 JA786533 SW786533 ACS786533 AMO786533 AWK786533 BGG786533 BQC786533 BZY786533 CJU786533 CTQ786533 DDM786533 DNI786533 DXE786533 EHA786533 EQW786533 FAS786533 FKO786533 FUK786533 GEG786533 GOC786533 GXY786533 HHU786533 HRQ786533 IBM786533 ILI786533 IVE786533 JFA786533 JOW786533 JYS786533 KIO786533 KSK786533 LCG786533 LMC786533 LVY786533 MFU786533 MPQ786533 MZM786533 NJI786533 NTE786533 ODA786533 OMW786533 OWS786533 PGO786533 PQK786533 QAG786533 QKC786533 QTY786533 RDU786533 RNQ786533 RXM786533 SHI786533 SRE786533 TBA786533 TKW786533 TUS786533 UEO786533 UOK786533 UYG786533 VIC786533 VRY786533 WBU786533 WLQ786533 WVM786533 C852069 JA852069 SW852069 ACS852069 AMO852069 AWK852069 BGG852069 BQC852069 BZY852069 CJU852069 CTQ852069 DDM852069 DNI852069 DXE852069 EHA852069 EQW852069 FAS852069 FKO852069 FUK852069 GEG852069 GOC852069 GXY852069 HHU852069 HRQ852069 IBM852069 ILI852069 IVE852069 JFA852069 JOW852069 JYS852069 KIO852069 KSK852069 LCG852069 LMC852069 LVY852069 MFU852069 MPQ852069 MZM852069 NJI852069 NTE852069 ODA852069 OMW852069 OWS852069 PGO852069 PQK852069 QAG852069 QKC852069 QTY852069 RDU852069 RNQ852069 RXM852069 SHI852069 SRE852069 TBA852069 TKW852069 TUS852069 UEO852069 UOK852069 UYG852069 VIC852069 VRY852069 WBU852069 WLQ852069 WVM852069 C917605 JA917605 SW917605 ACS917605 AMO917605 AWK917605 BGG917605 BQC917605 BZY917605 CJU917605 CTQ917605 DDM917605 DNI917605 DXE917605 EHA917605 EQW917605 FAS917605 FKO917605 FUK917605 GEG917605 GOC917605 GXY917605 HHU917605 HRQ917605 IBM917605 ILI917605 IVE917605 JFA917605 JOW917605 JYS917605 KIO917605 KSK917605 LCG917605 LMC917605 LVY917605 MFU917605 MPQ917605 MZM917605 NJI917605 NTE917605 ODA917605 OMW917605 OWS917605 PGO917605 PQK917605 QAG917605 QKC917605 QTY917605 RDU917605 RNQ917605 RXM917605 SHI917605 SRE917605 TBA917605 TKW917605 TUS917605 UEO917605 UOK917605 UYG917605 VIC917605 VRY917605 WBU917605 WLQ917605 WVM917605 C983141 JA983141 SW983141 ACS983141 AMO983141 AWK983141 BGG983141 BQC983141 BZY983141 CJU983141 CTQ983141 DDM983141 DNI983141 DXE983141 EHA983141 EQW983141 FAS983141 FKO983141 FUK983141 GEG983141 GOC983141 GXY983141 HHU983141 HRQ983141 IBM983141 ILI983141 IVE983141 JFA983141 JOW983141 JYS983141 KIO983141 KSK983141 LCG983141 LMC983141 LVY983141 MFU983141 MPQ983141 MZM983141 NJI983141 NTE983141 ODA983141 OMW983141 OWS983141 PGO983141 PQK983141 QAG983141 QKC983141 QTY983141 RDU983141 RNQ983141 RXM983141 SHI983141 SRE983141 TBA983141 TKW983141 TUS983141 UEO983141 UOK983141 UYG983141 VIC983141 VRY983141 WBU983141 WLQ983141 WVM983141" xr:uid="{00000000-0002-0000-0300-000007000000}"/>
    <dataValidation allowBlank="1" showInputMessage="1" showErrorMessage="1" prompt="Enter amount of Monthly Social Security Check or Direct Deposit Amount" sqref="C94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C65636 JA65636 SW65636 ACS65636 AMO65636 AWK65636 BGG65636 BQC65636 BZY65636 CJU65636 CTQ65636 DDM65636 DNI65636 DXE65636 EHA65636 EQW65636 FAS65636 FKO65636 FUK65636 GEG65636 GOC65636 GXY65636 HHU65636 HRQ65636 IBM65636 ILI65636 IVE65636 JFA65636 JOW65636 JYS65636 KIO65636 KSK65636 LCG65636 LMC65636 LVY65636 MFU65636 MPQ65636 MZM65636 NJI65636 NTE65636 ODA65636 OMW65636 OWS65636 PGO65636 PQK65636 QAG65636 QKC65636 QTY65636 RDU65636 RNQ65636 RXM65636 SHI65636 SRE65636 TBA65636 TKW65636 TUS65636 UEO65636 UOK65636 UYG65636 VIC65636 VRY65636 WBU65636 WLQ65636 WVM65636 C131172 JA131172 SW131172 ACS131172 AMO131172 AWK131172 BGG131172 BQC131172 BZY131172 CJU131172 CTQ131172 DDM131172 DNI131172 DXE131172 EHA131172 EQW131172 FAS131172 FKO131172 FUK131172 GEG131172 GOC131172 GXY131172 HHU131172 HRQ131172 IBM131172 ILI131172 IVE131172 JFA131172 JOW131172 JYS131172 KIO131172 KSK131172 LCG131172 LMC131172 LVY131172 MFU131172 MPQ131172 MZM131172 NJI131172 NTE131172 ODA131172 OMW131172 OWS131172 PGO131172 PQK131172 QAG131172 QKC131172 QTY131172 RDU131172 RNQ131172 RXM131172 SHI131172 SRE131172 TBA131172 TKW131172 TUS131172 UEO131172 UOK131172 UYG131172 VIC131172 VRY131172 WBU131172 WLQ131172 WVM131172 C196708 JA196708 SW196708 ACS196708 AMO196708 AWK196708 BGG196708 BQC196708 BZY196708 CJU196708 CTQ196708 DDM196708 DNI196708 DXE196708 EHA196708 EQW196708 FAS196708 FKO196708 FUK196708 GEG196708 GOC196708 GXY196708 HHU196708 HRQ196708 IBM196708 ILI196708 IVE196708 JFA196708 JOW196708 JYS196708 KIO196708 KSK196708 LCG196708 LMC196708 LVY196708 MFU196708 MPQ196708 MZM196708 NJI196708 NTE196708 ODA196708 OMW196708 OWS196708 PGO196708 PQK196708 QAG196708 QKC196708 QTY196708 RDU196708 RNQ196708 RXM196708 SHI196708 SRE196708 TBA196708 TKW196708 TUS196708 UEO196708 UOK196708 UYG196708 VIC196708 VRY196708 WBU196708 WLQ196708 WVM196708 C262244 JA262244 SW262244 ACS262244 AMO262244 AWK262244 BGG262244 BQC262244 BZY262244 CJU262244 CTQ262244 DDM262244 DNI262244 DXE262244 EHA262244 EQW262244 FAS262244 FKO262244 FUK262244 GEG262244 GOC262244 GXY262244 HHU262244 HRQ262244 IBM262244 ILI262244 IVE262244 JFA262244 JOW262244 JYS262244 KIO262244 KSK262244 LCG262244 LMC262244 LVY262244 MFU262244 MPQ262244 MZM262244 NJI262244 NTE262244 ODA262244 OMW262244 OWS262244 PGO262244 PQK262244 QAG262244 QKC262244 QTY262244 RDU262244 RNQ262244 RXM262244 SHI262244 SRE262244 TBA262244 TKW262244 TUS262244 UEO262244 UOK262244 UYG262244 VIC262244 VRY262244 WBU262244 WLQ262244 WVM262244 C327780 JA327780 SW327780 ACS327780 AMO327780 AWK327780 BGG327780 BQC327780 BZY327780 CJU327780 CTQ327780 DDM327780 DNI327780 DXE327780 EHA327780 EQW327780 FAS327780 FKO327780 FUK327780 GEG327780 GOC327780 GXY327780 HHU327780 HRQ327780 IBM327780 ILI327780 IVE327780 JFA327780 JOW327780 JYS327780 KIO327780 KSK327780 LCG327780 LMC327780 LVY327780 MFU327780 MPQ327780 MZM327780 NJI327780 NTE327780 ODA327780 OMW327780 OWS327780 PGO327780 PQK327780 QAG327780 QKC327780 QTY327780 RDU327780 RNQ327780 RXM327780 SHI327780 SRE327780 TBA327780 TKW327780 TUS327780 UEO327780 UOK327780 UYG327780 VIC327780 VRY327780 WBU327780 WLQ327780 WVM327780 C393316 JA393316 SW393316 ACS393316 AMO393316 AWK393316 BGG393316 BQC393316 BZY393316 CJU393316 CTQ393316 DDM393316 DNI393316 DXE393316 EHA393316 EQW393316 FAS393316 FKO393316 FUK393316 GEG393316 GOC393316 GXY393316 HHU393316 HRQ393316 IBM393316 ILI393316 IVE393316 JFA393316 JOW393316 JYS393316 KIO393316 KSK393316 LCG393316 LMC393316 LVY393316 MFU393316 MPQ393316 MZM393316 NJI393316 NTE393316 ODA393316 OMW393316 OWS393316 PGO393316 PQK393316 QAG393316 QKC393316 QTY393316 RDU393316 RNQ393316 RXM393316 SHI393316 SRE393316 TBA393316 TKW393316 TUS393316 UEO393316 UOK393316 UYG393316 VIC393316 VRY393316 WBU393316 WLQ393316 WVM393316 C458852 JA458852 SW458852 ACS458852 AMO458852 AWK458852 BGG458852 BQC458852 BZY458852 CJU458852 CTQ458852 DDM458852 DNI458852 DXE458852 EHA458852 EQW458852 FAS458852 FKO458852 FUK458852 GEG458852 GOC458852 GXY458852 HHU458852 HRQ458852 IBM458852 ILI458852 IVE458852 JFA458852 JOW458852 JYS458852 KIO458852 KSK458852 LCG458852 LMC458852 LVY458852 MFU458852 MPQ458852 MZM458852 NJI458852 NTE458852 ODA458852 OMW458852 OWS458852 PGO458852 PQK458852 QAG458852 QKC458852 QTY458852 RDU458852 RNQ458852 RXM458852 SHI458852 SRE458852 TBA458852 TKW458852 TUS458852 UEO458852 UOK458852 UYG458852 VIC458852 VRY458852 WBU458852 WLQ458852 WVM458852 C524388 JA524388 SW524388 ACS524388 AMO524388 AWK524388 BGG524388 BQC524388 BZY524388 CJU524388 CTQ524388 DDM524388 DNI524388 DXE524388 EHA524388 EQW524388 FAS524388 FKO524388 FUK524388 GEG524388 GOC524388 GXY524388 HHU524388 HRQ524388 IBM524388 ILI524388 IVE524388 JFA524388 JOW524388 JYS524388 KIO524388 KSK524388 LCG524388 LMC524388 LVY524388 MFU524388 MPQ524388 MZM524388 NJI524388 NTE524388 ODA524388 OMW524388 OWS524388 PGO524388 PQK524388 QAG524388 QKC524388 QTY524388 RDU524388 RNQ524388 RXM524388 SHI524388 SRE524388 TBA524388 TKW524388 TUS524388 UEO524388 UOK524388 UYG524388 VIC524388 VRY524388 WBU524388 WLQ524388 WVM524388 C589924 JA589924 SW589924 ACS589924 AMO589924 AWK589924 BGG589924 BQC589924 BZY589924 CJU589924 CTQ589924 DDM589924 DNI589924 DXE589924 EHA589924 EQW589924 FAS589924 FKO589924 FUK589924 GEG589924 GOC589924 GXY589924 HHU589924 HRQ589924 IBM589924 ILI589924 IVE589924 JFA589924 JOW589924 JYS589924 KIO589924 KSK589924 LCG589924 LMC589924 LVY589924 MFU589924 MPQ589924 MZM589924 NJI589924 NTE589924 ODA589924 OMW589924 OWS589924 PGO589924 PQK589924 QAG589924 QKC589924 QTY589924 RDU589924 RNQ589924 RXM589924 SHI589924 SRE589924 TBA589924 TKW589924 TUS589924 UEO589924 UOK589924 UYG589924 VIC589924 VRY589924 WBU589924 WLQ589924 WVM589924 C655460 JA655460 SW655460 ACS655460 AMO655460 AWK655460 BGG655460 BQC655460 BZY655460 CJU655460 CTQ655460 DDM655460 DNI655460 DXE655460 EHA655460 EQW655460 FAS655460 FKO655460 FUK655460 GEG655460 GOC655460 GXY655460 HHU655460 HRQ655460 IBM655460 ILI655460 IVE655460 JFA655460 JOW655460 JYS655460 KIO655460 KSK655460 LCG655460 LMC655460 LVY655460 MFU655460 MPQ655460 MZM655460 NJI655460 NTE655460 ODA655460 OMW655460 OWS655460 PGO655460 PQK655460 QAG655460 QKC655460 QTY655460 RDU655460 RNQ655460 RXM655460 SHI655460 SRE655460 TBA655460 TKW655460 TUS655460 UEO655460 UOK655460 UYG655460 VIC655460 VRY655460 WBU655460 WLQ655460 WVM655460 C720996 JA720996 SW720996 ACS720996 AMO720996 AWK720996 BGG720996 BQC720996 BZY720996 CJU720996 CTQ720996 DDM720996 DNI720996 DXE720996 EHA720996 EQW720996 FAS720996 FKO720996 FUK720996 GEG720996 GOC720996 GXY720996 HHU720996 HRQ720996 IBM720996 ILI720996 IVE720996 JFA720996 JOW720996 JYS720996 KIO720996 KSK720996 LCG720996 LMC720996 LVY720996 MFU720996 MPQ720996 MZM720996 NJI720996 NTE720996 ODA720996 OMW720996 OWS720996 PGO720996 PQK720996 QAG720996 QKC720996 QTY720996 RDU720996 RNQ720996 RXM720996 SHI720996 SRE720996 TBA720996 TKW720996 TUS720996 UEO720996 UOK720996 UYG720996 VIC720996 VRY720996 WBU720996 WLQ720996 WVM720996 C786532 JA786532 SW786532 ACS786532 AMO786532 AWK786532 BGG786532 BQC786532 BZY786532 CJU786532 CTQ786532 DDM786532 DNI786532 DXE786532 EHA786532 EQW786532 FAS786532 FKO786532 FUK786532 GEG786532 GOC786532 GXY786532 HHU786532 HRQ786532 IBM786532 ILI786532 IVE786532 JFA786532 JOW786532 JYS786532 KIO786532 KSK786532 LCG786532 LMC786532 LVY786532 MFU786532 MPQ786532 MZM786532 NJI786532 NTE786532 ODA786532 OMW786532 OWS786532 PGO786532 PQK786532 QAG786532 QKC786532 QTY786532 RDU786532 RNQ786532 RXM786532 SHI786532 SRE786532 TBA786532 TKW786532 TUS786532 UEO786532 UOK786532 UYG786532 VIC786532 VRY786532 WBU786532 WLQ786532 WVM786532 C852068 JA852068 SW852068 ACS852068 AMO852068 AWK852068 BGG852068 BQC852068 BZY852068 CJU852068 CTQ852068 DDM852068 DNI852068 DXE852068 EHA852068 EQW852068 FAS852068 FKO852068 FUK852068 GEG852068 GOC852068 GXY852068 HHU852068 HRQ852068 IBM852068 ILI852068 IVE852068 JFA852068 JOW852068 JYS852068 KIO852068 KSK852068 LCG852068 LMC852068 LVY852068 MFU852068 MPQ852068 MZM852068 NJI852068 NTE852068 ODA852068 OMW852068 OWS852068 PGO852068 PQK852068 QAG852068 QKC852068 QTY852068 RDU852068 RNQ852068 RXM852068 SHI852068 SRE852068 TBA852068 TKW852068 TUS852068 UEO852068 UOK852068 UYG852068 VIC852068 VRY852068 WBU852068 WLQ852068 WVM852068 C917604 JA917604 SW917604 ACS917604 AMO917604 AWK917604 BGG917604 BQC917604 BZY917604 CJU917604 CTQ917604 DDM917604 DNI917604 DXE917604 EHA917604 EQW917604 FAS917604 FKO917604 FUK917604 GEG917604 GOC917604 GXY917604 HHU917604 HRQ917604 IBM917604 ILI917604 IVE917604 JFA917604 JOW917604 JYS917604 KIO917604 KSK917604 LCG917604 LMC917604 LVY917604 MFU917604 MPQ917604 MZM917604 NJI917604 NTE917604 ODA917604 OMW917604 OWS917604 PGO917604 PQK917604 QAG917604 QKC917604 QTY917604 RDU917604 RNQ917604 RXM917604 SHI917604 SRE917604 TBA917604 TKW917604 TUS917604 UEO917604 UOK917604 UYG917604 VIC917604 VRY917604 WBU917604 WLQ917604 WVM917604 C983140 JA983140 SW983140 ACS983140 AMO983140 AWK983140 BGG983140 BQC983140 BZY983140 CJU983140 CTQ983140 DDM983140 DNI983140 DXE983140 EHA983140 EQW983140 FAS983140 FKO983140 FUK983140 GEG983140 GOC983140 GXY983140 HHU983140 HRQ983140 IBM983140 ILI983140 IVE983140 JFA983140 JOW983140 JYS983140 KIO983140 KSK983140 LCG983140 LMC983140 LVY983140 MFU983140 MPQ983140 MZM983140 NJI983140 NTE983140 ODA983140 OMW983140 OWS983140 PGO983140 PQK983140 QAG983140 QKC983140 QTY983140 RDU983140 RNQ983140 RXM983140 SHI983140 SRE983140 TBA983140 TKW983140 TUS983140 UEO983140 UOK983140 UYG983140 VIC983140 VRY983140 WBU983140 WLQ983140 WVM983140" xr:uid="{00000000-0002-0000-0300-000008000000}"/>
    <dataValidation allowBlank="1" showInputMessage="1" showErrorMessage="1" prompt="selecting this checkbox will use this figure in the calculations" sqref="C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C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C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C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C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C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C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C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C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C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C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C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C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C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C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C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xr:uid="{00000000-0002-0000-0300-000009000000}"/>
    <dataValidation allowBlank="1" showInputMessage="1" showErrorMessage="1" prompt="Enter Other Income From W-2" sqref="C81:C82 JA81:JA82 SW81:SW82 ACS81:ACS82 AMO81:AMO82 AWK81:AWK82 BGG81:BGG82 BQC81:BQC82 BZY81:BZY82 CJU81:CJU82 CTQ81:CTQ82 DDM81:DDM82 DNI81:DNI82 DXE81:DXE82 EHA81:EHA82 EQW81:EQW82 FAS81:FAS82 FKO81:FKO82 FUK81:FUK82 GEG81:GEG82 GOC81:GOC82 GXY81:GXY82 HHU81:HHU82 HRQ81:HRQ82 IBM81:IBM82 ILI81:ILI82 IVE81:IVE82 JFA81:JFA82 JOW81:JOW82 JYS81:JYS82 KIO81:KIO82 KSK81:KSK82 LCG81:LCG82 LMC81:LMC82 LVY81:LVY82 MFU81:MFU82 MPQ81:MPQ82 MZM81:MZM82 NJI81:NJI82 NTE81:NTE82 ODA81:ODA82 OMW81:OMW82 OWS81:OWS82 PGO81:PGO82 PQK81:PQK82 QAG81:QAG82 QKC81:QKC82 QTY81:QTY82 RDU81:RDU82 RNQ81:RNQ82 RXM81:RXM82 SHI81:SHI82 SRE81:SRE82 TBA81:TBA82 TKW81:TKW82 TUS81:TUS82 UEO81:UEO82 UOK81:UOK82 UYG81:UYG82 VIC81:VIC82 VRY81:VRY82 WBU81:WBU82 WLQ81:WLQ82 WVM81:WVM82 C65624:C65625 JA65624:JA65625 SW65624:SW65625 ACS65624:ACS65625 AMO65624:AMO65625 AWK65624:AWK65625 BGG65624:BGG65625 BQC65624:BQC65625 BZY65624:BZY65625 CJU65624:CJU65625 CTQ65624:CTQ65625 DDM65624:DDM65625 DNI65624:DNI65625 DXE65624:DXE65625 EHA65624:EHA65625 EQW65624:EQW65625 FAS65624:FAS65625 FKO65624:FKO65625 FUK65624:FUK65625 GEG65624:GEG65625 GOC65624:GOC65625 GXY65624:GXY65625 HHU65624:HHU65625 HRQ65624:HRQ65625 IBM65624:IBM65625 ILI65624:ILI65625 IVE65624:IVE65625 JFA65624:JFA65625 JOW65624:JOW65625 JYS65624:JYS65625 KIO65624:KIO65625 KSK65624:KSK65625 LCG65624:LCG65625 LMC65624:LMC65625 LVY65624:LVY65625 MFU65624:MFU65625 MPQ65624:MPQ65625 MZM65624:MZM65625 NJI65624:NJI65625 NTE65624:NTE65625 ODA65624:ODA65625 OMW65624:OMW65625 OWS65624:OWS65625 PGO65624:PGO65625 PQK65624:PQK65625 QAG65624:QAG65625 QKC65624:QKC65625 QTY65624:QTY65625 RDU65624:RDU65625 RNQ65624:RNQ65625 RXM65624:RXM65625 SHI65624:SHI65625 SRE65624:SRE65625 TBA65624:TBA65625 TKW65624:TKW65625 TUS65624:TUS65625 UEO65624:UEO65625 UOK65624:UOK65625 UYG65624:UYG65625 VIC65624:VIC65625 VRY65624:VRY65625 WBU65624:WBU65625 WLQ65624:WLQ65625 WVM65624:WVM65625 C131160:C131161 JA131160:JA131161 SW131160:SW131161 ACS131160:ACS131161 AMO131160:AMO131161 AWK131160:AWK131161 BGG131160:BGG131161 BQC131160:BQC131161 BZY131160:BZY131161 CJU131160:CJU131161 CTQ131160:CTQ131161 DDM131160:DDM131161 DNI131160:DNI131161 DXE131160:DXE131161 EHA131160:EHA131161 EQW131160:EQW131161 FAS131160:FAS131161 FKO131160:FKO131161 FUK131160:FUK131161 GEG131160:GEG131161 GOC131160:GOC131161 GXY131160:GXY131161 HHU131160:HHU131161 HRQ131160:HRQ131161 IBM131160:IBM131161 ILI131160:ILI131161 IVE131160:IVE131161 JFA131160:JFA131161 JOW131160:JOW131161 JYS131160:JYS131161 KIO131160:KIO131161 KSK131160:KSK131161 LCG131160:LCG131161 LMC131160:LMC131161 LVY131160:LVY131161 MFU131160:MFU131161 MPQ131160:MPQ131161 MZM131160:MZM131161 NJI131160:NJI131161 NTE131160:NTE131161 ODA131160:ODA131161 OMW131160:OMW131161 OWS131160:OWS131161 PGO131160:PGO131161 PQK131160:PQK131161 QAG131160:QAG131161 QKC131160:QKC131161 QTY131160:QTY131161 RDU131160:RDU131161 RNQ131160:RNQ131161 RXM131160:RXM131161 SHI131160:SHI131161 SRE131160:SRE131161 TBA131160:TBA131161 TKW131160:TKW131161 TUS131160:TUS131161 UEO131160:UEO131161 UOK131160:UOK131161 UYG131160:UYG131161 VIC131160:VIC131161 VRY131160:VRY131161 WBU131160:WBU131161 WLQ131160:WLQ131161 WVM131160:WVM131161 C196696:C196697 JA196696:JA196697 SW196696:SW196697 ACS196696:ACS196697 AMO196696:AMO196697 AWK196696:AWK196697 BGG196696:BGG196697 BQC196696:BQC196697 BZY196696:BZY196697 CJU196696:CJU196697 CTQ196696:CTQ196697 DDM196696:DDM196697 DNI196696:DNI196697 DXE196696:DXE196697 EHA196696:EHA196697 EQW196696:EQW196697 FAS196696:FAS196697 FKO196696:FKO196697 FUK196696:FUK196697 GEG196696:GEG196697 GOC196696:GOC196697 GXY196696:GXY196697 HHU196696:HHU196697 HRQ196696:HRQ196697 IBM196696:IBM196697 ILI196696:ILI196697 IVE196696:IVE196697 JFA196696:JFA196697 JOW196696:JOW196697 JYS196696:JYS196697 KIO196696:KIO196697 KSK196696:KSK196697 LCG196696:LCG196697 LMC196696:LMC196697 LVY196696:LVY196697 MFU196696:MFU196697 MPQ196696:MPQ196697 MZM196696:MZM196697 NJI196696:NJI196697 NTE196696:NTE196697 ODA196696:ODA196697 OMW196696:OMW196697 OWS196696:OWS196697 PGO196696:PGO196697 PQK196696:PQK196697 QAG196696:QAG196697 QKC196696:QKC196697 QTY196696:QTY196697 RDU196696:RDU196697 RNQ196696:RNQ196697 RXM196696:RXM196697 SHI196696:SHI196697 SRE196696:SRE196697 TBA196696:TBA196697 TKW196696:TKW196697 TUS196696:TUS196697 UEO196696:UEO196697 UOK196696:UOK196697 UYG196696:UYG196697 VIC196696:VIC196697 VRY196696:VRY196697 WBU196696:WBU196697 WLQ196696:WLQ196697 WVM196696:WVM196697 C262232:C262233 JA262232:JA262233 SW262232:SW262233 ACS262232:ACS262233 AMO262232:AMO262233 AWK262232:AWK262233 BGG262232:BGG262233 BQC262232:BQC262233 BZY262232:BZY262233 CJU262232:CJU262233 CTQ262232:CTQ262233 DDM262232:DDM262233 DNI262232:DNI262233 DXE262232:DXE262233 EHA262232:EHA262233 EQW262232:EQW262233 FAS262232:FAS262233 FKO262232:FKO262233 FUK262232:FUK262233 GEG262232:GEG262233 GOC262232:GOC262233 GXY262232:GXY262233 HHU262232:HHU262233 HRQ262232:HRQ262233 IBM262232:IBM262233 ILI262232:ILI262233 IVE262232:IVE262233 JFA262232:JFA262233 JOW262232:JOW262233 JYS262232:JYS262233 KIO262232:KIO262233 KSK262232:KSK262233 LCG262232:LCG262233 LMC262232:LMC262233 LVY262232:LVY262233 MFU262232:MFU262233 MPQ262232:MPQ262233 MZM262232:MZM262233 NJI262232:NJI262233 NTE262232:NTE262233 ODA262232:ODA262233 OMW262232:OMW262233 OWS262232:OWS262233 PGO262232:PGO262233 PQK262232:PQK262233 QAG262232:QAG262233 QKC262232:QKC262233 QTY262232:QTY262233 RDU262232:RDU262233 RNQ262232:RNQ262233 RXM262232:RXM262233 SHI262232:SHI262233 SRE262232:SRE262233 TBA262232:TBA262233 TKW262232:TKW262233 TUS262232:TUS262233 UEO262232:UEO262233 UOK262232:UOK262233 UYG262232:UYG262233 VIC262232:VIC262233 VRY262232:VRY262233 WBU262232:WBU262233 WLQ262232:WLQ262233 WVM262232:WVM262233 C327768:C327769 JA327768:JA327769 SW327768:SW327769 ACS327768:ACS327769 AMO327768:AMO327769 AWK327768:AWK327769 BGG327768:BGG327769 BQC327768:BQC327769 BZY327768:BZY327769 CJU327768:CJU327769 CTQ327768:CTQ327769 DDM327768:DDM327769 DNI327768:DNI327769 DXE327768:DXE327769 EHA327768:EHA327769 EQW327768:EQW327769 FAS327768:FAS327769 FKO327768:FKO327769 FUK327768:FUK327769 GEG327768:GEG327769 GOC327768:GOC327769 GXY327768:GXY327769 HHU327768:HHU327769 HRQ327768:HRQ327769 IBM327768:IBM327769 ILI327768:ILI327769 IVE327768:IVE327769 JFA327768:JFA327769 JOW327768:JOW327769 JYS327768:JYS327769 KIO327768:KIO327769 KSK327768:KSK327769 LCG327768:LCG327769 LMC327768:LMC327769 LVY327768:LVY327769 MFU327768:MFU327769 MPQ327768:MPQ327769 MZM327768:MZM327769 NJI327768:NJI327769 NTE327768:NTE327769 ODA327768:ODA327769 OMW327768:OMW327769 OWS327768:OWS327769 PGO327768:PGO327769 PQK327768:PQK327769 QAG327768:QAG327769 QKC327768:QKC327769 QTY327768:QTY327769 RDU327768:RDU327769 RNQ327768:RNQ327769 RXM327768:RXM327769 SHI327768:SHI327769 SRE327768:SRE327769 TBA327768:TBA327769 TKW327768:TKW327769 TUS327768:TUS327769 UEO327768:UEO327769 UOK327768:UOK327769 UYG327768:UYG327769 VIC327768:VIC327769 VRY327768:VRY327769 WBU327768:WBU327769 WLQ327768:WLQ327769 WVM327768:WVM327769 C393304:C393305 JA393304:JA393305 SW393304:SW393305 ACS393304:ACS393305 AMO393304:AMO393305 AWK393304:AWK393305 BGG393304:BGG393305 BQC393304:BQC393305 BZY393304:BZY393305 CJU393304:CJU393305 CTQ393304:CTQ393305 DDM393304:DDM393305 DNI393304:DNI393305 DXE393304:DXE393305 EHA393304:EHA393305 EQW393304:EQW393305 FAS393304:FAS393305 FKO393304:FKO393305 FUK393304:FUK393305 GEG393304:GEG393305 GOC393304:GOC393305 GXY393304:GXY393305 HHU393304:HHU393305 HRQ393304:HRQ393305 IBM393304:IBM393305 ILI393304:ILI393305 IVE393304:IVE393305 JFA393304:JFA393305 JOW393304:JOW393305 JYS393304:JYS393305 KIO393304:KIO393305 KSK393304:KSK393305 LCG393304:LCG393305 LMC393304:LMC393305 LVY393304:LVY393305 MFU393304:MFU393305 MPQ393304:MPQ393305 MZM393304:MZM393305 NJI393304:NJI393305 NTE393304:NTE393305 ODA393304:ODA393305 OMW393304:OMW393305 OWS393304:OWS393305 PGO393304:PGO393305 PQK393304:PQK393305 QAG393304:QAG393305 QKC393304:QKC393305 QTY393304:QTY393305 RDU393304:RDU393305 RNQ393304:RNQ393305 RXM393304:RXM393305 SHI393304:SHI393305 SRE393304:SRE393305 TBA393304:TBA393305 TKW393304:TKW393305 TUS393304:TUS393305 UEO393304:UEO393305 UOK393304:UOK393305 UYG393304:UYG393305 VIC393304:VIC393305 VRY393304:VRY393305 WBU393304:WBU393305 WLQ393304:WLQ393305 WVM393304:WVM393305 C458840:C458841 JA458840:JA458841 SW458840:SW458841 ACS458840:ACS458841 AMO458840:AMO458841 AWK458840:AWK458841 BGG458840:BGG458841 BQC458840:BQC458841 BZY458840:BZY458841 CJU458840:CJU458841 CTQ458840:CTQ458841 DDM458840:DDM458841 DNI458840:DNI458841 DXE458840:DXE458841 EHA458840:EHA458841 EQW458840:EQW458841 FAS458840:FAS458841 FKO458840:FKO458841 FUK458840:FUK458841 GEG458840:GEG458841 GOC458840:GOC458841 GXY458840:GXY458841 HHU458840:HHU458841 HRQ458840:HRQ458841 IBM458840:IBM458841 ILI458840:ILI458841 IVE458840:IVE458841 JFA458840:JFA458841 JOW458840:JOW458841 JYS458840:JYS458841 KIO458840:KIO458841 KSK458840:KSK458841 LCG458840:LCG458841 LMC458840:LMC458841 LVY458840:LVY458841 MFU458840:MFU458841 MPQ458840:MPQ458841 MZM458840:MZM458841 NJI458840:NJI458841 NTE458840:NTE458841 ODA458840:ODA458841 OMW458840:OMW458841 OWS458840:OWS458841 PGO458840:PGO458841 PQK458840:PQK458841 QAG458840:QAG458841 QKC458840:QKC458841 QTY458840:QTY458841 RDU458840:RDU458841 RNQ458840:RNQ458841 RXM458840:RXM458841 SHI458840:SHI458841 SRE458840:SRE458841 TBA458840:TBA458841 TKW458840:TKW458841 TUS458840:TUS458841 UEO458840:UEO458841 UOK458840:UOK458841 UYG458840:UYG458841 VIC458840:VIC458841 VRY458840:VRY458841 WBU458840:WBU458841 WLQ458840:WLQ458841 WVM458840:WVM458841 C524376:C524377 JA524376:JA524377 SW524376:SW524377 ACS524376:ACS524377 AMO524376:AMO524377 AWK524376:AWK524377 BGG524376:BGG524377 BQC524376:BQC524377 BZY524376:BZY524377 CJU524376:CJU524377 CTQ524376:CTQ524377 DDM524376:DDM524377 DNI524376:DNI524377 DXE524376:DXE524377 EHA524376:EHA524377 EQW524376:EQW524377 FAS524376:FAS524377 FKO524376:FKO524377 FUK524376:FUK524377 GEG524376:GEG524377 GOC524376:GOC524377 GXY524376:GXY524377 HHU524376:HHU524377 HRQ524376:HRQ524377 IBM524376:IBM524377 ILI524376:ILI524377 IVE524376:IVE524377 JFA524376:JFA524377 JOW524376:JOW524377 JYS524376:JYS524377 KIO524376:KIO524377 KSK524376:KSK524377 LCG524376:LCG524377 LMC524376:LMC524377 LVY524376:LVY524377 MFU524376:MFU524377 MPQ524376:MPQ524377 MZM524376:MZM524377 NJI524376:NJI524377 NTE524376:NTE524377 ODA524376:ODA524377 OMW524376:OMW524377 OWS524376:OWS524377 PGO524376:PGO524377 PQK524376:PQK524377 QAG524376:QAG524377 QKC524376:QKC524377 QTY524376:QTY524377 RDU524376:RDU524377 RNQ524376:RNQ524377 RXM524376:RXM524377 SHI524376:SHI524377 SRE524376:SRE524377 TBA524376:TBA524377 TKW524376:TKW524377 TUS524376:TUS524377 UEO524376:UEO524377 UOK524376:UOK524377 UYG524376:UYG524377 VIC524376:VIC524377 VRY524376:VRY524377 WBU524376:WBU524377 WLQ524376:WLQ524377 WVM524376:WVM524377 C589912:C589913 JA589912:JA589913 SW589912:SW589913 ACS589912:ACS589913 AMO589912:AMO589913 AWK589912:AWK589913 BGG589912:BGG589913 BQC589912:BQC589913 BZY589912:BZY589913 CJU589912:CJU589913 CTQ589912:CTQ589913 DDM589912:DDM589913 DNI589912:DNI589913 DXE589912:DXE589913 EHA589912:EHA589913 EQW589912:EQW589913 FAS589912:FAS589913 FKO589912:FKO589913 FUK589912:FUK589913 GEG589912:GEG589913 GOC589912:GOC589913 GXY589912:GXY589913 HHU589912:HHU589913 HRQ589912:HRQ589913 IBM589912:IBM589913 ILI589912:ILI589913 IVE589912:IVE589913 JFA589912:JFA589913 JOW589912:JOW589913 JYS589912:JYS589913 KIO589912:KIO589913 KSK589912:KSK589913 LCG589912:LCG589913 LMC589912:LMC589913 LVY589912:LVY589913 MFU589912:MFU589913 MPQ589912:MPQ589913 MZM589912:MZM589913 NJI589912:NJI589913 NTE589912:NTE589913 ODA589912:ODA589913 OMW589912:OMW589913 OWS589912:OWS589913 PGO589912:PGO589913 PQK589912:PQK589913 QAG589912:QAG589913 QKC589912:QKC589913 QTY589912:QTY589913 RDU589912:RDU589913 RNQ589912:RNQ589913 RXM589912:RXM589913 SHI589912:SHI589913 SRE589912:SRE589913 TBA589912:TBA589913 TKW589912:TKW589913 TUS589912:TUS589913 UEO589912:UEO589913 UOK589912:UOK589913 UYG589912:UYG589913 VIC589912:VIC589913 VRY589912:VRY589913 WBU589912:WBU589913 WLQ589912:WLQ589913 WVM589912:WVM589913 C655448:C655449 JA655448:JA655449 SW655448:SW655449 ACS655448:ACS655449 AMO655448:AMO655449 AWK655448:AWK655449 BGG655448:BGG655449 BQC655448:BQC655449 BZY655448:BZY655449 CJU655448:CJU655449 CTQ655448:CTQ655449 DDM655448:DDM655449 DNI655448:DNI655449 DXE655448:DXE655449 EHA655448:EHA655449 EQW655448:EQW655449 FAS655448:FAS655449 FKO655448:FKO655449 FUK655448:FUK655449 GEG655448:GEG655449 GOC655448:GOC655449 GXY655448:GXY655449 HHU655448:HHU655449 HRQ655448:HRQ655449 IBM655448:IBM655449 ILI655448:ILI655449 IVE655448:IVE655449 JFA655448:JFA655449 JOW655448:JOW655449 JYS655448:JYS655449 KIO655448:KIO655449 KSK655448:KSK655449 LCG655448:LCG655449 LMC655448:LMC655449 LVY655448:LVY655449 MFU655448:MFU655449 MPQ655448:MPQ655449 MZM655448:MZM655449 NJI655448:NJI655449 NTE655448:NTE655449 ODA655448:ODA655449 OMW655448:OMW655449 OWS655448:OWS655449 PGO655448:PGO655449 PQK655448:PQK655449 QAG655448:QAG655449 QKC655448:QKC655449 QTY655448:QTY655449 RDU655448:RDU655449 RNQ655448:RNQ655449 RXM655448:RXM655449 SHI655448:SHI655449 SRE655448:SRE655449 TBA655448:TBA655449 TKW655448:TKW655449 TUS655448:TUS655449 UEO655448:UEO655449 UOK655448:UOK655449 UYG655448:UYG655449 VIC655448:VIC655449 VRY655448:VRY655449 WBU655448:WBU655449 WLQ655448:WLQ655449 WVM655448:WVM655449 C720984:C720985 JA720984:JA720985 SW720984:SW720985 ACS720984:ACS720985 AMO720984:AMO720985 AWK720984:AWK720985 BGG720984:BGG720985 BQC720984:BQC720985 BZY720984:BZY720985 CJU720984:CJU720985 CTQ720984:CTQ720985 DDM720984:DDM720985 DNI720984:DNI720985 DXE720984:DXE720985 EHA720984:EHA720985 EQW720984:EQW720985 FAS720984:FAS720985 FKO720984:FKO720985 FUK720984:FUK720985 GEG720984:GEG720985 GOC720984:GOC720985 GXY720984:GXY720985 HHU720984:HHU720985 HRQ720984:HRQ720985 IBM720984:IBM720985 ILI720984:ILI720985 IVE720984:IVE720985 JFA720984:JFA720985 JOW720984:JOW720985 JYS720984:JYS720985 KIO720984:KIO720985 KSK720984:KSK720985 LCG720984:LCG720985 LMC720984:LMC720985 LVY720984:LVY720985 MFU720984:MFU720985 MPQ720984:MPQ720985 MZM720984:MZM720985 NJI720984:NJI720985 NTE720984:NTE720985 ODA720984:ODA720985 OMW720984:OMW720985 OWS720984:OWS720985 PGO720984:PGO720985 PQK720984:PQK720985 QAG720984:QAG720985 QKC720984:QKC720985 QTY720984:QTY720985 RDU720984:RDU720985 RNQ720984:RNQ720985 RXM720984:RXM720985 SHI720984:SHI720985 SRE720984:SRE720985 TBA720984:TBA720985 TKW720984:TKW720985 TUS720984:TUS720985 UEO720984:UEO720985 UOK720984:UOK720985 UYG720984:UYG720985 VIC720984:VIC720985 VRY720984:VRY720985 WBU720984:WBU720985 WLQ720984:WLQ720985 WVM720984:WVM720985 C786520:C786521 JA786520:JA786521 SW786520:SW786521 ACS786520:ACS786521 AMO786520:AMO786521 AWK786520:AWK786521 BGG786520:BGG786521 BQC786520:BQC786521 BZY786520:BZY786521 CJU786520:CJU786521 CTQ786520:CTQ786521 DDM786520:DDM786521 DNI786520:DNI786521 DXE786520:DXE786521 EHA786520:EHA786521 EQW786520:EQW786521 FAS786520:FAS786521 FKO786520:FKO786521 FUK786520:FUK786521 GEG786520:GEG786521 GOC786520:GOC786521 GXY786520:GXY786521 HHU786520:HHU786521 HRQ786520:HRQ786521 IBM786520:IBM786521 ILI786520:ILI786521 IVE786520:IVE786521 JFA786520:JFA786521 JOW786520:JOW786521 JYS786520:JYS786521 KIO786520:KIO786521 KSK786520:KSK786521 LCG786520:LCG786521 LMC786520:LMC786521 LVY786520:LVY786521 MFU786520:MFU786521 MPQ786520:MPQ786521 MZM786520:MZM786521 NJI786520:NJI786521 NTE786520:NTE786521 ODA786520:ODA786521 OMW786520:OMW786521 OWS786520:OWS786521 PGO786520:PGO786521 PQK786520:PQK786521 QAG786520:QAG786521 QKC786520:QKC786521 QTY786520:QTY786521 RDU786520:RDU786521 RNQ786520:RNQ786521 RXM786520:RXM786521 SHI786520:SHI786521 SRE786520:SRE786521 TBA786520:TBA786521 TKW786520:TKW786521 TUS786520:TUS786521 UEO786520:UEO786521 UOK786520:UOK786521 UYG786520:UYG786521 VIC786520:VIC786521 VRY786520:VRY786521 WBU786520:WBU786521 WLQ786520:WLQ786521 WVM786520:WVM786521 C852056:C852057 JA852056:JA852057 SW852056:SW852057 ACS852056:ACS852057 AMO852056:AMO852057 AWK852056:AWK852057 BGG852056:BGG852057 BQC852056:BQC852057 BZY852056:BZY852057 CJU852056:CJU852057 CTQ852056:CTQ852057 DDM852056:DDM852057 DNI852056:DNI852057 DXE852056:DXE852057 EHA852056:EHA852057 EQW852056:EQW852057 FAS852056:FAS852057 FKO852056:FKO852057 FUK852056:FUK852057 GEG852056:GEG852057 GOC852056:GOC852057 GXY852056:GXY852057 HHU852056:HHU852057 HRQ852056:HRQ852057 IBM852056:IBM852057 ILI852056:ILI852057 IVE852056:IVE852057 JFA852056:JFA852057 JOW852056:JOW852057 JYS852056:JYS852057 KIO852056:KIO852057 KSK852056:KSK852057 LCG852056:LCG852057 LMC852056:LMC852057 LVY852056:LVY852057 MFU852056:MFU852057 MPQ852056:MPQ852057 MZM852056:MZM852057 NJI852056:NJI852057 NTE852056:NTE852057 ODA852056:ODA852057 OMW852056:OMW852057 OWS852056:OWS852057 PGO852056:PGO852057 PQK852056:PQK852057 QAG852056:QAG852057 QKC852056:QKC852057 QTY852056:QTY852057 RDU852056:RDU852057 RNQ852056:RNQ852057 RXM852056:RXM852057 SHI852056:SHI852057 SRE852056:SRE852057 TBA852056:TBA852057 TKW852056:TKW852057 TUS852056:TUS852057 UEO852056:UEO852057 UOK852056:UOK852057 UYG852056:UYG852057 VIC852056:VIC852057 VRY852056:VRY852057 WBU852056:WBU852057 WLQ852056:WLQ852057 WVM852056:WVM852057 C917592:C917593 JA917592:JA917593 SW917592:SW917593 ACS917592:ACS917593 AMO917592:AMO917593 AWK917592:AWK917593 BGG917592:BGG917593 BQC917592:BQC917593 BZY917592:BZY917593 CJU917592:CJU917593 CTQ917592:CTQ917593 DDM917592:DDM917593 DNI917592:DNI917593 DXE917592:DXE917593 EHA917592:EHA917593 EQW917592:EQW917593 FAS917592:FAS917593 FKO917592:FKO917593 FUK917592:FUK917593 GEG917592:GEG917593 GOC917592:GOC917593 GXY917592:GXY917593 HHU917592:HHU917593 HRQ917592:HRQ917593 IBM917592:IBM917593 ILI917592:ILI917593 IVE917592:IVE917593 JFA917592:JFA917593 JOW917592:JOW917593 JYS917592:JYS917593 KIO917592:KIO917593 KSK917592:KSK917593 LCG917592:LCG917593 LMC917592:LMC917593 LVY917592:LVY917593 MFU917592:MFU917593 MPQ917592:MPQ917593 MZM917592:MZM917593 NJI917592:NJI917593 NTE917592:NTE917593 ODA917592:ODA917593 OMW917592:OMW917593 OWS917592:OWS917593 PGO917592:PGO917593 PQK917592:PQK917593 QAG917592:QAG917593 QKC917592:QKC917593 QTY917592:QTY917593 RDU917592:RDU917593 RNQ917592:RNQ917593 RXM917592:RXM917593 SHI917592:SHI917593 SRE917592:SRE917593 TBA917592:TBA917593 TKW917592:TKW917593 TUS917592:TUS917593 UEO917592:UEO917593 UOK917592:UOK917593 UYG917592:UYG917593 VIC917592:VIC917593 VRY917592:VRY917593 WBU917592:WBU917593 WLQ917592:WLQ917593 WVM917592:WVM917593 C983128:C983129 JA983128:JA983129 SW983128:SW983129 ACS983128:ACS983129 AMO983128:AMO983129 AWK983128:AWK983129 BGG983128:BGG983129 BQC983128:BQC983129 BZY983128:BZY983129 CJU983128:CJU983129 CTQ983128:CTQ983129 DDM983128:DDM983129 DNI983128:DNI983129 DXE983128:DXE983129 EHA983128:EHA983129 EQW983128:EQW983129 FAS983128:FAS983129 FKO983128:FKO983129 FUK983128:FUK983129 GEG983128:GEG983129 GOC983128:GOC983129 GXY983128:GXY983129 HHU983128:HHU983129 HRQ983128:HRQ983129 IBM983128:IBM983129 ILI983128:ILI983129 IVE983128:IVE983129 JFA983128:JFA983129 JOW983128:JOW983129 JYS983128:JYS983129 KIO983128:KIO983129 KSK983128:KSK983129 LCG983128:LCG983129 LMC983128:LMC983129 LVY983128:LVY983129 MFU983128:MFU983129 MPQ983128:MPQ983129 MZM983128:MZM983129 NJI983128:NJI983129 NTE983128:NTE983129 ODA983128:ODA983129 OMW983128:OMW983129 OWS983128:OWS983129 PGO983128:PGO983129 PQK983128:PQK983129 QAG983128:QAG983129 QKC983128:QKC983129 QTY983128:QTY983129 RDU983128:RDU983129 RNQ983128:RNQ983129 RXM983128:RXM983129 SHI983128:SHI983129 SRE983128:SRE983129 TBA983128:TBA983129 TKW983128:TKW983129 TUS983128:TUS983129 UEO983128:UEO983129 UOK983128:UOK983129 UYG983128:UYG983129 VIC983128:VIC983129 VRY983128:VRY983129 WBU983128:WBU983129 WLQ983128:WLQ983129 WVM983128:WVM983129" xr:uid="{00000000-0002-0000-0300-00000A000000}"/>
    <dataValidation allowBlank="1" showInputMessage="1" showErrorMessage="1" prompt="Enter the number of months reflected" sqref="WVQ983127:WVQ983129 JE80:JE82 TA80:TA82 ACW80:ACW82 AMS80:AMS82 AWO80:AWO82 BGK80:BGK82 BQG80:BQG82 CAC80:CAC82 CJY80:CJY82 CTU80:CTU82 DDQ80:DDQ82 DNM80:DNM82 DXI80:DXI82 EHE80:EHE82 ERA80:ERA82 FAW80:FAW82 FKS80:FKS82 FUO80:FUO82 GEK80:GEK82 GOG80:GOG82 GYC80:GYC82 HHY80:HHY82 HRU80:HRU82 IBQ80:IBQ82 ILM80:ILM82 IVI80:IVI82 JFE80:JFE82 JPA80:JPA82 JYW80:JYW82 KIS80:KIS82 KSO80:KSO82 LCK80:LCK82 LMG80:LMG82 LWC80:LWC82 MFY80:MFY82 MPU80:MPU82 MZQ80:MZQ82 NJM80:NJM82 NTI80:NTI82 ODE80:ODE82 ONA80:ONA82 OWW80:OWW82 PGS80:PGS82 PQO80:PQO82 QAK80:QAK82 QKG80:QKG82 QUC80:QUC82 RDY80:RDY82 RNU80:RNU82 RXQ80:RXQ82 SHM80:SHM82 SRI80:SRI82 TBE80:TBE82 TLA80:TLA82 TUW80:TUW82 UES80:UES82 UOO80:UOO82 UYK80:UYK82 VIG80:VIG82 VSC80:VSC82 WBY80:WBY82 WLU80:WLU82 WVQ80:WVQ82 I65623:I65625 JE65623:JE65625 TA65623:TA65625 ACW65623:ACW65625 AMS65623:AMS65625 AWO65623:AWO65625 BGK65623:BGK65625 BQG65623:BQG65625 CAC65623:CAC65625 CJY65623:CJY65625 CTU65623:CTU65625 DDQ65623:DDQ65625 DNM65623:DNM65625 DXI65623:DXI65625 EHE65623:EHE65625 ERA65623:ERA65625 FAW65623:FAW65625 FKS65623:FKS65625 FUO65623:FUO65625 GEK65623:GEK65625 GOG65623:GOG65625 GYC65623:GYC65625 HHY65623:HHY65625 HRU65623:HRU65625 IBQ65623:IBQ65625 ILM65623:ILM65625 IVI65623:IVI65625 JFE65623:JFE65625 JPA65623:JPA65625 JYW65623:JYW65625 KIS65623:KIS65625 KSO65623:KSO65625 LCK65623:LCK65625 LMG65623:LMG65625 LWC65623:LWC65625 MFY65623:MFY65625 MPU65623:MPU65625 MZQ65623:MZQ65625 NJM65623:NJM65625 NTI65623:NTI65625 ODE65623:ODE65625 ONA65623:ONA65625 OWW65623:OWW65625 PGS65623:PGS65625 PQO65623:PQO65625 QAK65623:QAK65625 QKG65623:QKG65625 QUC65623:QUC65625 RDY65623:RDY65625 RNU65623:RNU65625 RXQ65623:RXQ65625 SHM65623:SHM65625 SRI65623:SRI65625 TBE65623:TBE65625 TLA65623:TLA65625 TUW65623:TUW65625 UES65623:UES65625 UOO65623:UOO65625 UYK65623:UYK65625 VIG65623:VIG65625 VSC65623:VSC65625 WBY65623:WBY65625 WLU65623:WLU65625 WVQ65623:WVQ65625 I131159:I131161 JE131159:JE131161 TA131159:TA131161 ACW131159:ACW131161 AMS131159:AMS131161 AWO131159:AWO131161 BGK131159:BGK131161 BQG131159:BQG131161 CAC131159:CAC131161 CJY131159:CJY131161 CTU131159:CTU131161 DDQ131159:DDQ131161 DNM131159:DNM131161 DXI131159:DXI131161 EHE131159:EHE131161 ERA131159:ERA131161 FAW131159:FAW131161 FKS131159:FKS131161 FUO131159:FUO131161 GEK131159:GEK131161 GOG131159:GOG131161 GYC131159:GYC131161 HHY131159:HHY131161 HRU131159:HRU131161 IBQ131159:IBQ131161 ILM131159:ILM131161 IVI131159:IVI131161 JFE131159:JFE131161 JPA131159:JPA131161 JYW131159:JYW131161 KIS131159:KIS131161 KSO131159:KSO131161 LCK131159:LCK131161 LMG131159:LMG131161 LWC131159:LWC131161 MFY131159:MFY131161 MPU131159:MPU131161 MZQ131159:MZQ131161 NJM131159:NJM131161 NTI131159:NTI131161 ODE131159:ODE131161 ONA131159:ONA131161 OWW131159:OWW131161 PGS131159:PGS131161 PQO131159:PQO131161 QAK131159:QAK131161 QKG131159:QKG131161 QUC131159:QUC131161 RDY131159:RDY131161 RNU131159:RNU131161 RXQ131159:RXQ131161 SHM131159:SHM131161 SRI131159:SRI131161 TBE131159:TBE131161 TLA131159:TLA131161 TUW131159:TUW131161 UES131159:UES131161 UOO131159:UOO131161 UYK131159:UYK131161 VIG131159:VIG131161 VSC131159:VSC131161 WBY131159:WBY131161 WLU131159:WLU131161 WVQ131159:WVQ131161 I196695:I196697 JE196695:JE196697 TA196695:TA196697 ACW196695:ACW196697 AMS196695:AMS196697 AWO196695:AWO196697 BGK196695:BGK196697 BQG196695:BQG196697 CAC196695:CAC196697 CJY196695:CJY196697 CTU196695:CTU196697 DDQ196695:DDQ196697 DNM196695:DNM196697 DXI196695:DXI196697 EHE196695:EHE196697 ERA196695:ERA196697 FAW196695:FAW196697 FKS196695:FKS196697 FUO196695:FUO196697 GEK196695:GEK196697 GOG196695:GOG196697 GYC196695:GYC196697 HHY196695:HHY196697 HRU196695:HRU196697 IBQ196695:IBQ196697 ILM196695:ILM196697 IVI196695:IVI196697 JFE196695:JFE196697 JPA196695:JPA196697 JYW196695:JYW196697 KIS196695:KIS196697 KSO196695:KSO196697 LCK196695:LCK196697 LMG196695:LMG196697 LWC196695:LWC196697 MFY196695:MFY196697 MPU196695:MPU196697 MZQ196695:MZQ196697 NJM196695:NJM196697 NTI196695:NTI196697 ODE196695:ODE196697 ONA196695:ONA196697 OWW196695:OWW196697 PGS196695:PGS196697 PQO196695:PQO196697 QAK196695:QAK196697 QKG196695:QKG196697 QUC196695:QUC196697 RDY196695:RDY196697 RNU196695:RNU196697 RXQ196695:RXQ196697 SHM196695:SHM196697 SRI196695:SRI196697 TBE196695:TBE196697 TLA196695:TLA196697 TUW196695:TUW196697 UES196695:UES196697 UOO196695:UOO196697 UYK196695:UYK196697 VIG196695:VIG196697 VSC196695:VSC196697 WBY196695:WBY196697 WLU196695:WLU196697 WVQ196695:WVQ196697 I262231:I262233 JE262231:JE262233 TA262231:TA262233 ACW262231:ACW262233 AMS262231:AMS262233 AWO262231:AWO262233 BGK262231:BGK262233 BQG262231:BQG262233 CAC262231:CAC262233 CJY262231:CJY262233 CTU262231:CTU262233 DDQ262231:DDQ262233 DNM262231:DNM262233 DXI262231:DXI262233 EHE262231:EHE262233 ERA262231:ERA262233 FAW262231:FAW262233 FKS262231:FKS262233 FUO262231:FUO262233 GEK262231:GEK262233 GOG262231:GOG262233 GYC262231:GYC262233 HHY262231:HHY262233 HRU262231:HRU262233 IBQ262231:IBQ262233 ILM262231:ILM262233 IVI262231:IVI262233 JFE262231:JFE262233 JPA262231:JPA262233 JYW262231:JYW262233 KIS262231:KIS262233 KSO262231:KSO262233 LCK262231:LCK262233 LMG262231:LMG262233 LWC262231:LWC262233 MFY262231:MFY262233 MPU262231:MPU262233 MZQ262231:MZQ262233 NJM262231:NJM262233 NTI262231:NTI262233 ODE262231:ODE262233 ONA262231:ONA262233 OWW262231:OWW262233 PGS262231:PGS262233 PQO262231:PQO262233 QAK262231:QAK262233 QKG262231:QKG262233 QUC262231:QUC262233 RDY262231:RDY262233 RNU262231:RNU262233 RXQ262231:RXQ262233 SHM262231:SHM262233 SRI262231:SRI262233 TBE262231:TBE262233 TLA262231:TLA262233 TUW262231:TUW262233 UES262231:UES262233 UOO262231:UOO262233 UYK262231:UYK262233 VIG262231:VIG262233 VSC262231:VSC262233 WBY262231:WBY262233 WLU262231:WLU262233 WVQ262231:WVQ262233 I327767:I327769 JE327767:JE327769 TA327767:TA327769 ACW327767:ACW327769 AMS327767:AMS327769 AWO327767:AWO327769 BGK327767:BGK327769 BQG327767:BQG327769 CAC327767:CAC327769 CJY327767:CJY327769 CTU327767:CTU327769 DDQ327767:DDQ327769 DNM327767:DNM327769 DXI327767:DXI327769 EHE327767:EHE327769 ERA327767:ERA327769 FAW327767:FAW327769 FKS327767:FKS327769 FUO327767:FUO327769 GEK327767:GEK327769 GOG327767:GOG327769 GYC327767:GYC327769 HHY327767:HHY327769 HRU327767:HRU327769 IBQ327767:IBQ327769 ILM327767:ILM327769 IVI327767:IVI327769 JFE327767:JFE327769 JPA327767:JPA327769 JYW327767:JYW327769 KIS327767:KIS327769 KSO327767:KSO327769 LCK327767:LCK327769 LMG327767:LMG327769 LWC327767:LWC327769 MFY327767:MFY327769 MPU327767:MPU327769 MZQ327767:MZQ327769 NJM327767:NJM327769 NTI327767:NTI327769 ODE327767:ODE327769 ONA327767:ONA327769 OWW327767:OWW327769 PGS327767:PGS327769 PQO327767:PQO327769 QAK327767:QAK327769 QKG327767:QKG327769 QUC327767:QUC327769 RDY327767:RDY327769 RNU327767:RNU327769 RXQ327767:RXQ327769 SHM327767:SHM327769 SRI327767:SRI327769 TBE327767:TBE327769 TLA327767:TLA327769 TUW327767:TUW327769 UES327767:UES327769 UOO327767:UOO327769 UYK327767:UYK327769 VIG327767:VIG327769 VSC327767:VSC327769 WBY327767:WBY327769 WLU327767:WLU327769 WVQ327767:WVQ327769 I393303:I393305 JE393303:JE393305 TA393303:TA393305 ACW393303:ACW393305 AMS393303:AMS393305 AWO393303:AWO393305 BGK393303:BGK393305 BQG393303:BQG393305 CAC393303:CAC393305 CJY393303:CJY393305 CTU393303:CTU393305 DDQ393303:DDQ393305 DNM393303:DNM393305 DXI393303:DXI393305 EHE393303:EHE393305 ERA393303:ERA393305 FAW393303:FAW393305 FKS393303:FKS393305 FUO393303:FUO393305 GEK393303:GEK393305 GOG393303:GOG393305 GYC393303:GYC393305 HHY393303:HHY393305 HRU393303:HRU393305 IBQ393303:IBQ393305 ILM393303:ILM393305 IVI393303:IVI393305 JFE393303:JFE393305 JPA393303:JPA393305 JYW393303:JYW393305 KIS393303:KIS393305 KSO393303:KSO393305 LCK393303:LCK393305 LMG393303:LMG393305 LWC393303:LWC393305 MFY393303:MFY393305 MPU393303:MPU393305 MZQ393303:MZQ393305 NJM393303:NJM393305 NTI393303:NTI393305 ODE393303:ODE393305 ONA393303:ONA393305 OWW393303:OWW393305 PGS393303:PGS393305 PQO393303:PQO393305 QAK393303:QAK393305 QKG393303:QKG393305 QUC393303:QUC393305 RDY393303:RDY393305 RNU393303:RNU393305 RXQ393303:RXQ393305 SHM393303:SHM393305 SRI393303:SRI393305 TBE393303:TBE393305 TLA393303:TLA393305 TUW393303:TUW393305 UES393303:UES393305 UOO393303:UOO393305 UYK393303:UYK393305 VIG393303:VIG393305 VSC393303:VSC393305 WBY393303:WBY393305 WLU393303:WLU393305 WVQ393303:WVQ393305 I458839:I458841 JE458839:JE458841 TA458839:TA458841 ACW458839:ACW458841 AMS458839:AMS458841 AWO458839:AWO458841 BGK458839:BGK458841 BQG458839:BQG458841 CAC458839:CAC458841 CJY458839:CJY458841 CTU458839:CTU458841 DDQ458839:DDQ458841 DNM458839:DNM458841 DXI458839:DXI458841 EHE458839:EHE458841 ERA458839:ERA458841 FAW458839:FAW458841 FKS458839:FKS458841 FUO458839:FUO458841 GEK458839:GEK458841 GOG458839:GOG458841 GYC458839:GYC458841 HHY458839:HHY458841 HRU458839:HRU458841 IBQ458839:IBQ458841 ILM458839:ILM458841 IVI458839:IVI458841 JFE458839:JFE458841 JPA458839:JPA458841 JYW458839:JYW458841 KIS458839:KIS458841 KSO458839:KSO458841 LCK458839:LCK458841 LMG458839:LMG458841 LWC458839:LWC458841 MFY458839:MFY458841 MPU458839:MPU458841 MZQ458839:MZQ458841 NJM458839:NJM458841 NTI458839:NTI458841 ODE458839:ODE458841 ONA458839:ONA458841 OWW458839:OWW458841 PGS458839:PGS458841 PQO458839:PQO458841 QAK458839:QAK458841 QKG458839:QKG458841 QUC458839:QUC458841 RDY458839:RDY458841 RNU458839:RNU458841 RXQ458839:RXQ458841 SHM458839:SHM458841 SRI458839:SRI458841 TBE458839:TBE458841 TLA458839:TLA458841 TUW458839:TUW458841 UES458839:UES458841 UOO458839:UOO458841 UYK458839:UYK458841 VIG458839:VIG458841 VSC458839:VSC458841 WBY458839:WBY458841 WLU458839:WLU458841 WVQ458839:WVQ458841 I524375:I524377 JE524375:JE524377 TA524375:TA524377 ACW524375:ACW524377 AMS524375:AMS524377 AWO524375:AWO524377 BGK524375:BGK524377 BQG524375:BQG524377 CAC524375:CAC524377 CJY524375:CJY524377 CTU524375:CTU524377 DDQ524375:DDQ524377 DNM524375:DNM524377 DXI524375:DXI524377 EHE524375:EHE524377 ERA524375:ERA524377 FAW524375:FAW524377 FKS524375:FKS524377 FUO524375:FUO524377 GEK524375:GEK524377 GOG524375:GOG524377 GYC524375:GYC524377 HHY524375:HHY524377 HRU524375:HRU524377 IBQ524375:IBQ524377 ILM524375:ILM524377 IVI524375:IVI524377 JFE524375:JFE524377 JPA524375:JPA524377 JYW524375:JYW524377 KIS524375:KIS524377 KSO524375:KSO524377 LCK524375:LCK524377 LMG524375:LMG524377 LWC524375:LWC524377 MFY524375:MFY524377 MPU524375:MPU524377 MZQ524375:MZQ524377 NJM524375:NJM524377 NTI524375:NTI524377 ODE524375:ODE524377 ONA524375:ONA524377 OWW524375:OWW524377 PGS524375:PGS524377 PQO524375:PQO524377 QAK524375:QAK524377 QKG524375:QKG524377 QUC524375:QUC524377 RDY524375:RDY524377 RNU524375:RNU524377 RXQ524375:RXQ524377 SHM524375:SHM524377 SRI524375:SRI524377 TBE524375:TBE524377 TLA524375:TLA524377 TUW524375:TUW524377 UES524375:UES524377 UOO524375:UOO524377 UYK524375:UYK524377 VIG524375:VIG524377 VSC524375:VSC524377 WBY524375:WBY524377 WLU524375:WLU524377 WVQ524375:WVQ524377 I589911:I589913 JE589911:JE589913 TA589911:TA589913 ACW589911:ACW589913 AMS589911:AMS589913 AWO589911:AWO589913 BGK589911:BGK589913 BQG589911:BQG589913 CAC589911:CAC589913 CJY589911:CJY589913 CTU589911:CTU589913 DDQ589911:DDQ589913 DNM589911:DNM589913 DXI589911:DXI589913 EHE589911:EHE589913 ERA589911:ERA589913 FAW589911:FAW589913 FKS589911:FKS589913 FUO589911:FUO589913 GEK589911:GEK589913 GOG589911:GOG589913 GYC589911:GYC589913 HHY589911:HHY589913 HRU589911:HRU589913 IBQ589911:IBQ589913 ILM589911:ILM589913 IVI589911:IVI589913 JFE589911:JFE589913 JPA589911:JPA589913 JYW589911:JYW589913 KIS589911:KIS589913 KSO589911:KSO589913 LCK589911:LCK589913 LMG589911:LMG589913 LWC589911:LWC589913 MFY589911:MFY589913 MPU589911:MPU589913 MZQ589911:MZQ589913 NJM589911:NJM589913 NTI589911:NTI589913 ODE589911:ODE589913 ONA589911:ONA589913 OWW589911:OWW589913 PGS589911:PGS589913 PQO589911:PQO589913 QAK589911:QAK589913 QKG589911:QKG589913 QUC589911:QUC589913 RDY589911:RDY589913 RNU589911:RNU589913 RXQ589911:RXQ589913 SHM589911:SHM589913 SRI589911:SRI589913 TBE589911:TBE589913 TLA589911:TLA589913 TUW589911:TUW589913 UES589911:UES589913 UOO589911:UOO589913 UYK589911:UYK589913 VIG589911:VIG589913 VSC589911:VSC589913 WBY589911:WBY589913 WLU589911:WLU589913 WVQ589911:WVQ589913 I655447:I655449 JE655447:JE655449 TA655447:TA655449 ACW655447:ACW655449 AMS655447:AMS655449 AWO655447:AWO655449 BGK655447:BGK655449 BQG655447:BQG655449 CAC655447:CAC655449 CJY655447:CJY655449 CTU655447:CTU655449 DDQ655447:DDQ655449 DNM655447:DNM655449 DXI655447:DXI655449 EHE655447:EHE655449 ERA655447:ERA655449 FAW655447:FAW655449 FKS655447:FKS655449 FUO655447:FUO655449 GEK655447:GEK655449 GOG655447:GOG655449 GYC655447:GYC655449 HHY655447:HHY655449 HRU655447:HRU655449 IBQ655447:IBQ655449 ILM655447:ILM655449 IVI655447:IVI655449 JFE655447:JFE655449 JPA655447:JPA655449 JYW655447:JYW655449 KIS655447:KIS655449 KSO655447:KSO655449 LCK655447:LCK655449 LMG655447:LMG655449 LWC655447:LWC655449 MFY655447:MFY655449 MPU655447:MPU655449 MZQ655447:MZQ655449 NJM655447:NJM655449 NTI655447:NTI655449 ODE655447:ODE655449 ONA655447:ONA655449 OWW655447:OWW655449 PGS655447:PGS655449 PQO655447:PQO655449 QAK655447:QAK655449 QKG655447:QKG655449 QUC655447:QUC655449 RDY655447:RDY655449 RNU655447:RNU655449 RXQ655447:RXQ655449 SHM655447:SHM655449 SRI655447:SRI655449 TBE655447:TBE655449 TLA655447:TLA655449 TUW655447:TUW655449 UES655447:UES655449 UOO655447:UOO655449 UYK655447:UYK655449 VIG655447:VIG655449 VSC655447:VSC655449 WBY655447:WBY655449 WLU655447:WLU655449 WVQ655447:WVQ655449 I720983:I720985 JE720983:JE720985 TA720983:TA720985 ACW720983:ACW720985 AMS720983:AMS720985 AWO720983:AWO720985 BGK720983:BGK720985 BQG720983:BQG720985 CAC720983:CAC720985 CJY720983:CJY720985 CTU720983:CTU720985 DDQ720983:DDQ720985 DNM720983:DNM720985 DXI720983:DXI720985 EHE720983:EHE720985 ERA720983:ERA720985 FAW720983:FAW720985 FKS720983:FKS720985 FUO720983:FUO720985 GEK720983:GEK720985 GOG720983:GOG720985 GYC720983:GYC720985 HHY720983:HHY720985 HRU720983:HRU720985 IBQ720983:IBQ720985 ILM720983:ILM720985 IVI720983:IVI720985 JFE720983:JFE720985 JPA720983:JPA720985 JYW720983:JYW720985 KIS720983:KIS720985 KSO720983:KSO720985 LCK720983:LCK720985 LMG720983:LMG720985 LWC720983:LWC720985 MFY720983:MFY720985 MPU720983:MPU720985 MZQ720983:MZQ720985 NJM720983:NJM720985 NTI720983:NTI720985 ODE720983:ODE720985 ONA720983:ONA720985 OWW720983:OWW720985 PGS720983:PGS720985 PQO720983:PQO720985 QAK720983:QAK720985 QKG720983:QKG720985 QUC720983:QUC720985 RDY720983:RDY720985 RNU720983:RNU720985 RXQ720983:RXQ720985 SHM720983:SHM720985 SRI720983:SRI720985 TBE720983:TBE720985 TLA720983:TLA720985 TUW720983:TUW720985 UES720983:UES720985 UOO720983:UOO720985 UYK720983:UYK720985 VIG720983:VIG720985 VSC720983:VSC720985 WBY720983:WBY720985 WLU720983:WLU720985 WVQ720983:WVQ720985 I786519:I786521 JE786519:JE786521 TA786519:TA786521 ACW786519:ACW786521 AMS786519:AMS786521 AWO786519:AWO786521 BGK786519:BGK786521 BQG786519:BQG786521 CAC786519:CAC786521 CJY786519:CJY786521 CTU786519:CTU786521 DDQ786519:DDQ786521 DNM786519:DNM786521 DXI786519:DXI786521 EHE786519:EHE786521 ERA786519:ERA786521 FAW786519:FAW786521 FKS786519:FKS786521 FUO786519:FUO786521 GEK786519:GEK786521 GOG786519:GOG786521 GYC786519:GYC786521 HHY786519:HHY786521 HRU786519:HRU786521 IBQ786519:IBQ786521 ILM786519:ILM786521 IVI786519:IVI786521 JFE786519:JFE786521 JPA786519:JPA786521 JYW786519:JYW786521 KIS786519:KIS786521 KSO786519:KSO786521 LCK786519:LCK786521 LMG786519:LMG786521 LWC786519:LWC786521 MFY786519:MFY786521 MPU786519:MPU786521 MZQ786519:MZQ786521 NJM786519:NJM786521 NTI786519:NTI786521 ODE786519:ODE786521 ONA786519:ONA786521 OWW786519:OWW786521 PGS786519:PGS786521 PQO786519:PQO786521 QAK786519:QAK786521 QKG786519:QKG786521 QUC786519:QUC786521 RDY786519:RDY786521 RNU786519:RNU786521 RXQ786519:RXQ786521 SHM786519:SHM786521 SRI786519:SRI786521 TBE786519:TBE786521 TLA786519:TLA786521 TUW786519:TUW786521 UES786519:UES786521 UOO786519:UOO786521 UYK786519:UYK786521 VIG786519:VIG786521 VSC786519:VSC786521 WBY786519:WBY786521 WLU786519:WLU786521 WVQ786519:WVQ786521 I852055:I852057 JE852055:JE852057 TA852055:TA852057 ACW852055:ACW852057 AMS852055:AMS852057 AWO852055:AWO852057 BGK852055:BGK852057 BQG852055:BQG852057 CAC852055:CAC852057 CJY852055:CJY852057 CTU852055:CTU852057 DDQ852055:DDQ852057 DNM852055:DNM852057 DXI852055:DXI852057 EHE852055:EHE852057 ERA852055:ERA852057 FAW852055:FAW852057 FKS852055:FKS852057 FUO852055:FUO852057 GEK852055:GEK852057 GOG852055:GOG852057 GYC852055:GYC852057 HHY852055:HHY852057 HRU852055:HRU852057 IBQ852055:IBQ852057 ILM852055:ILM852057 IVI852055:IVI852057 JFE852055:JFE852057 JPA852055:JPA852057 JYW852055:JYW852057 KIS852055:KIS852057 KSO852055:KSO852057 LCK852055:LCK852057 LMG852055:LMG852057 LWC852055:LWC852057 MFY852055:MFY852057 MPU852055:MPU852057 MZQ852055:MZQ852057 NJM852055:NJM852057 NTI852055:NTI852057 ODE852055:ODE852057 ONA852055:ONA852057 OWW852055:OWW852057 PGS852055:PGS852057 PQO852055:PQO852057 QAK852055:QAK852057 QKG852055:QKG852057 QUC852055:QUC852057 RDY852055:RDY852057 RNU852055:RNU852057 RXQ852055:RXQ852057 SHM852055:SHM852057 SRI852055:SRI852057 TBE852055:TBE852057 TLA852055:TLA852057 TUW852055:TUW852057 UES852055:UES852057 UOO852055:UOO852057 UYK852055:UYK852057 VIG852055:VIG852057 VSC852055:VSC852057 WBY852055:WBY852057 WLU852055:WLU852057 WVQ852055:WVQ852057 I917591:I917593 JE917591:JE917593 TA917591:TA917593 ACW917591:ACW917593 AMS917591:AMS917593 AWO917591:AWO917593 BGK917591:BGK917593 BQG917591:BQG917593 CAC917591:CAC917593 CJY917591:CJY917593 CTU917591:CTU917593 DDQ917591:DDQ917593 DNM917591:DNM917593 DXI917591:DXI917593 EHE917591:EHE917593 ERA917591:ERA917593 FAW917591:FAW917593 FKS917591:FKS917593 FUO917591:FUO917593 GEK917591:GEK917593 GOG917591:GOG917593 GYC917591:GYC917593 HHY917591:HHY917593 HRU917591:HRU917593 IBQ917591:IBQ917593 ILM917591:ILM917593 IVI917591:IVI917593 JFE917591:JFE917593 JPA917591:JPA917593 JYW917591:JYW917593 KIS917591:KIS917593 KSO917591:KSO917593 LCK917591:LCK917593 LMG917591:LMG917593 LWC917591:LWC917593 MFY917591:MFY917593 MPU917591:MPU917593 MZQ917591:MZQ917593 NJM917591:NJM917593 NTI917591:NTI917593 ODE917591:ODE917593 ONA917591:ONA917593 OWW917591:OWW917593 PGS917591:PGS917593 PQO917591:PQO917593 QAK917591:QAK917593 QKG917591:QKG917593 QUC917591:QUC917593 RDY917591:RDY917593 RNU917591:RNU917593 RXQ917591:RXQ917593 SHM917591:SHM917593 SRI917591:SRI917593 TBE917591:TBE917593 TLA917591:TLA917593 TUW917591:TUW917593 UES917591:UES917593 UOO917591:UOO917593 UYK917591:UYK917593 VIG917591:VIG917593 VSC917591:VSC917593 WBY917591:WBY917593 WLU917591:WLU917593 WVQ917591:WVQ917593 I983127:I983129 JE983127:JE983129 TA983127:TA983129 ACW983127:ACW983129 AMS983127:AMS983129 AWO983127:AWO983129 BGK983127:BGK983129 BQG983127:BQG983129 CAC983127:CAC983129 CJY983127:CJY983129 CTU983127:CTU983129 DDQ983127:DDQ983129 DNM983127:DNM983129 DXI983127:DXI983129 EHE983127:EHE983129 ERA983127:ERA983129 FAW983127:FAW983129 FKS983127:FKS983129 FUO983127:FUO983129 GEK983127:GEK983129 GOG983127:GOG983129 GYC983127:GYC983129 HHY983127:HHY983129 HRU983127:HRU983129 IBQ983127:IBQ983129 ILM983127:ILM983129 IVI983127:IVI983129 JFE983127:JFE983129 JPA983127:JPA983129 JYW983127:JYW983129 KIS983127:KIS983129 KSO983127:KSO983129 LCK983127:LCK983129 LMG983127:LMG983129 LWC983127:LWC983129 MFY983127:MFY983129 MPU983127:MPU983129 MZQ983127:MZQ983129 NJM983127:NJM983129 NTI983127:NTI983129 ODE983127:ODE983129 ONA983127:ONA983129 OWW983127:OWW983129 PGS983127:PGS983129 PQO983127:PQO983129 QAK983127:QAK983129 QKG983127:QKG983129 QUC983127:QUC983129 RDY983127:RDY983129 RNU983127:RNU983129 RXQ983127:RXQ983129 SHM983127:SHM983129 SRI983127:SRI983129 TBE983127:TBE983129 TLA983127:TLA983129 TUW983127:TUW983129 UES983127:UES983129 UOO983127:UOO983129 UYK983127:UYK983129 VIG983127:VIG983129 VSC983127:VSC983129 WBY983127:WBY983129 WLU983127:WLU983129" xr:uid="{00000000-0002-0000-0300-00000B000000}"/>
    <dataValidation allowBlank="1" showInputMessage="1" showErrorMessage="1" prompt="Enter Year-to-Date Income Amount" sqref="C80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C65623 JA65623 SW65623 ACS65623 AMO65623 AWK65623 BGG65623 BQC65623 BZY65623 CJU65623 CTQ65623 DDM65623 DNI65623 DXE65623 EHA65623 EQW65623 FAS65623 FKO65623 FUK65623 GEG65623 GOC65623 GXY65623 HHU65623 HRQ65623 IBM65623 ILI65623 IVE65623 JFA65623 JOW65623 JYS65623 KIO65623 KSK65623 LCG65623 LMC65623 LVY65623 MFU65623 MPQ65623 MZM65623 NJI65623 NTE65623 ODA65623 OMW65623 OWS65623 PGO65623 PQK65623 QAG65623 QKC65623 QTY65623 RDU65623 RNQ65623 RXM65623 SHI65623 SRE65623 TBA65623 TKW65623 TUS65623 UEO65623 UOK65623 UYG65623 VIC65623 VRY65623 WBU65623 WLQ65623 WVM65623 C131159 JA131159 SW131159 ACS131159 AMO131159 AWK131159 BGG131159 BQC131159 BZY131159 CJU131159 CTQ131159 DDM131159 DNI131159 DXE131159 EHA131159 EQW131159 FAS131159 FKO131159 FUK131159 GEG131159 GOC131159 GXY131159 HHU131159 HRQ131159 IBM131159 ILI131159 IVE131159 JFA131159 JOW131159 JYS131159 KIO131159 KSK131159 LCG131159 LMC131159 LVY131159 MFU131159 MPQ131159 MZM131159 NJI131159 NTE131159 ODA131159 OMW131159 OWS131159 PGO131159 PQK131159 QAG131159 QKC131159 QTY131159 RDU131159 RNQ131159 RXM131159 SHI131159 SRE131159 TBA131159 TKW131159 TUS131159 UEO131159 UOK131159 UYG131159 VIC131159 VRY131159 WBU131159 WLQ131159 WVM131159 C196695 JA196695 SW196695 ACS196695 AMO196695 AWK196695 BGG196695 BQC196695 BZY196695 CJU196695 CTQ196695 DDM196695 DNI196695 DXE196695 EHA196695 EQW196695 FAS196695 FKO196695 FUK196695 GEG196695 GOC196695 GXY196695 HHU196695 HRQ196695 IBM196695 ILI196695 IVE196695 JFA196695 JOW196695 JYS196695 KIO196695 KSK196695 LCG196695 LMC196695 LVY196695 MFU196695 MPQ196695 MZM196695 NJI196695 NTE196695 ODA196695 OMW196695 OWS196695 PGO196695 PQK196695 QAG196695 QKC196695 QTY196695 RDU196695 RNQ196695 RXM196695 SHI196695 SRE196695 TBA196695 TKW196695 TUS196695 UEO196695 UOK196695 UYG196695 VIC196695 VRY196695 WBU196695 WLQ196695 WVM196695 C262231 JA262231 SW262231 ACS262231 AMO262231 AWK262231 BGG262231 BQC262231 BZY262231 CJU262231 CTQ262231 DDM262231 DNI262231 DXE262231 EHA262231 EQW262231 FAS262231 FKO262231 FUK262231 GEG262231 GOC262231 GXY262231 HHU262231 HRQ262231 IBM262231 ILI262231 IVE262231 JFA262231 JOW262231 JYS262231 KIO262231 KSK262231 LCG262231 LMC262231 LVY262231 MFU262231 MPQ262231 MZM262231 NJI262231 NTE262231 ODA262231 OMW262231 OWS262231 PGO262231 PQK262231 QAG262231 QKC262231 QTY262231 RDU262231 RNQ262231 RXM262231 SHI262231 SRE262231 TBA262231 TKW262231 TUS262231 UEO262231 UOK262231 UYG262231 VIC262231 VRY262231 WBU262231 WLQ262231 WVM262231 C327767 JA327767 SW327767 ACS327767 AMO327767 AWK327767 BGG327767 BQC327767 BZY327767 CJU327767 CTQ327767 DDM327767 DNI327767 DXE327767 EHA327767 EQW327767 FAS327767 FKO327767 FUK327767 GEG327767 GOC327767 GXY327767 HHU327767 HRQ327767 IBM327767 ILI327767 IVE327767 JFA327767 JOW327767 JYS327767 KIO327767 KSK327767 LCG327767 LMC327767 LVY327767 MFU327767 MPQ327767 MZM327767 NJI327767 NTE327767 ODA327767 OMW327767 OWS327767 PGO327767 PQK327767 QAG327767 QKC327767 QTY327767 RDU327767 RNQ327767 RXM327767 SHI327767 SRE327767 TBA327767 TKW327767 TUS327767 UEO327767 UOK327767 UYG327767 VIC327767 VRY327767 WBU327767 WLQ327767 WVM327767 C393303 JA393303 SW393303 ACS393303 AMO393303 AWK393303 BGG393303 BQC393303 BZY393303 CJU393303 CTQ393303 DDM393303 DNI393303 DXE393303 EHA393303 EQW393303 FAS393303 FKO393303 FUK393303 GEG393303 GOC393303 GXY393303 HHU393303 HRQ393303 IBM393303 ILI393303 IVE393303 JFA393303 JOW393303 JYS393303 KIO393303 KSK393303 LCG393303 LMC393303 LVY393303 MFU393303 MPQ393303 MZM393303 NJI393303 NTE393303 ODA393303 OMW393303 OWS393303 PGO393303 PQK393303 QAG393303 QKC393303 QTY393303 RDU393303 RNQ393303 RXM393303 SHI393303 SRE393303 TBA393303 TKW393303 TUS393303 UEO393303 UOK393303 UYG393303 VIC393303 VRY393303 WBU393303 WLQ393303 WVM393303 C458839 JA458839 SW458839 ACS458839 AMO458839 AWK458839 BGG458839 BQC458839 BZY458839 CJU458839 CTQ458839 DDM458839 DNI458839 DXE458839 EHA458839 EQW458839 FAS458839 FKO458839 FUK458839 GEG458839 GOC458839 GXY458839 HHU458839 HRQ458839 IBM458839 ILI458839 IVE458839 JFA458839 JOW458839 JYS458839 KIO458839 KSK458839 LCG458839 LMC458839 LVY458839 MFU458839 MPQ458839 MZM458839 NJI458839 NTE458839 ODA458839 OMW458839 OWS458839 PGO458839 PQK458839 QAG458839 QKC458839 QTY458839 RDU458839 RNQ458839 RXM458839 SHI458839 SRE458839 TBA458839 TKW458839 TUS458839 UEO458839 UOK458839 UYG458839 VIC458839 VRY458839 WBU458839 WLQ458839 WVM458839 C524375 JA524375 SW524375 ACS524375 AMO524375 AWK524375 BGG524375 BQC524375 BZY524375 CJU524375 CTQ524375 DDM524375 DNI524375 DXE524375 EHA524375 EQW524375 FAS524375 FKO524375 FUK524375 GEG524375 GOC524375 GXY524375 HHU524375 HRQ524375 IBM524375 ILI524375 IVE524375 JFA524375 JOW524375 JYS524375 KIO524375 KSK524375 LCG524375 LMC524375 LVY524375 MFU524375 MPQ524375 MZM524375 NJI524375 NTE524375 ODA524375 OMW524375 OWS524375 PGO524375 PQK524375 QAG524375 QKC524375 QTY524375 RDU524375 RNQ524375 RXM524375 SHI524375 SRE524375 TBA524375 TKW524375 TUS524375 UEO524375 UOK524375 UYG524375 VIC524375 VRY524375 WBU524375 WLQ524375 WVM524375 C589911 JA589911 SW589911 ACS589911 AMO589911 AWK589911 BGG589911 BQC589911 BZY589911 CJU589911 CTQ589911 DDM589911 DNI589911 DXE589911 EHA589911 EQW589911 FAS589911 FKO589911 FUK589911 GEG589911 GOC589911 GXY589911 HHU589911 HRQ589911 IBM589911 ILI589911 IVE589911 JFA589911 JOW589911 JYS589911 KIO589911 KSK589911 LCG589911 LMC589911 LVY589911 MFU589911 MPQ589911 MZM589911 NJI589911 NTE589911 ODA589911 OMW589911 OWS589911 PGO589911 PQK589911 QAG589911 QKC589911 QTY589911 RDU589911 RNQ589911 RXM589911 SHI589911 SRE589911 TBA589911 TKW589911 TUS589911 UEO589911 UOK589911 UYG589911 VIC589911 VRY589911 WBU589911 WLQ589911 WVM589911 C655447 JA655447 SW655447 ACS655447 AMO655447 AWK655447 BGG655447 BQC655447 BZY655447 CJU655447 CTQ655447 DDM655447 DNI655447 DXE655447 EHA655447 EQW655447 FAS655447 FKO655447 FUK655447 GEG655447 GOC655447 GXY655447 HHU655447 HRQ655447 IBM655447 ILI655447 IVE655447 JFA655447 JOW655447 JYS655447 KIO655447 KSK655447 LCG655447 LMC655447 LVY655447 MFU655447 MPQ655447 MZM655447 NJI655447 NTE655447 ODA655447 OMW655447 OWS655447 PGO655447 PQK655447 QAG655447 QKC655447 QTY655447 RDU655447 RNQ655447 RXM655447 SHI655447 SRE655447 TBA655447 TKW655447 TUS655447 UEO655447 UOK655447 UYG655447 VIC655447 VRY655447 WBU655447 WLQ655447 WVM655447 C720983 JA720983 SW720983 ACS720983 AMO720983 AWK720983 BGG720983 BQC720983 BZY720983 CJU720983 CTQ720983 DDM720983 DNI720983 DXE720983 EHA720983 EQW720983 FAS720983 FKO720983 FUK720983 GEG720983 GOC720983 GXY720983 HHU720983 HRQ720983 IBM720983 ILI720983 IVE720983 JFA720983 JOW720983 JYS720983 KIO720983 KSK720983 LCG720983 LMC720983 LVY720983 MFU720983 MPQ720983 MZM720983 NJI720983 NTE720983 ODA720983 OMW720983 OWS720983 PGO720983 PQK720983 QAG720983 QKC720983 QTY720983 RDU720983 RNQ720983 RXM720983 SHI720983 SRE720983 TBA720983 TKW720983 TUS720983 UEO720983 UOK720983 UYG720983 VIC720983 VRY720983 WBU720983 WLQ720983 WVM720983 C786519 JA786519 SW786519 ACS786519 AMO786519 AWK786519 BGG786519 BQC786519 BZY786519 CJU786519 CTQ786519 DDM786519 DNI786519 DXE786519 EHA786519 EQW786519 FAS786519 FKO786519 FUK786519 GEG786519 GOC786519 GXY786519 HHU786519 HRQ786519 IBM786519 ILI786519 IVE786519 JFA786519 JOW786519 JYS786519 KIO786519 KSK786519 LCG786519 LMC786519 LVY786519 MFU786519 MPQ786519 MZM786519 NJI786519 NTE786519 ODA786519 OMW786519 OWS786519 PGO786519 PQK786519 QAG786519 QKC786519 QTY786519 RDU786519 RNQ786519 RXM786519 SHI786519 SRE786519 TBA786519 TKW786519 TUS786519 UEO786519 UOK786519 UYG786519 VIC786519 VRY786519 WBU786519 WLQ786519 WVM786519 C852055 JA852055 SW852055 ACS852055 AMO852055 AWK852055 BGG852055 BQC852055 BZY852055 CJU852055 CTQ852055 DDM852055 DNI852055 DXE852055 EHA852055 EQW852055 FAS852055 FKO852055 FUK852055 GEG852055 GOC852055 GXY852055 HHU852055 HRQ852055 IBM852055 ILI852055 IVE852055 JFA852055 JOW852055 JYS852055 KIO852055 KSK852055 LCG852055 LMC852055 LVY852055 MFU852055 MPQ852055 MZM852055 NJI852055 NTE852055 ODA852055 OMW852055 OWS852055 PGO852055 PQK852055 QAG852055 QKC852055 QTY852055 RDU852055 RNQ852055 RXM852055 SHI852055 SRE852055 TBA852055 TKW852055 TUS852055 UEO852055 UOK852055 UYG852055 VIC852055 VRY852055 WBU852055 WLQ852055 WVM852055 C917591 JA917591 SW917591 ACS917591 AMO917591 AWK917591 BGG917591 BQC917591 BZY917591 CJU917591 CTQ917591 DDM917591 DNI917591 DXE917591 EHA917591 EQW917591 FAS917591 FKO917591 FUK917591 GEG917591 GOC917591 GXY917591 HHU917591 HRQ917591 IBM917591 ILI917591 IVE917591 JFA917591 JOW917591 JYS917591 KIO917591 KSK917591 LCG917591 LMC917591 LVY917591 MFU917591 MPQ917591 MZM917591 NJI917591 NTE917591 ODA917591 OMW917591 OWS917591 PGO917591 PQK917591 QAG917591 QKC917591 QTY917591 RDU917591 RNQ917591 RXM917591 SHI917591 SRE917591 TBA917591 TKW917591 TUS917591 UEO917591 UOK917591 UYG917591 VIC917591 VRY917591 WBU917591 WLQ917591 WVM917591 C983127 JA983127 SW983127 ACS983127 AMO983127 AWK983127 BGG983127 BQC983127 BZY983127 CJU983127 CTQ983127 DDM983127 DNI983127 DXE983127 EHA983127 EQW983127 FAS983127 FKO983127 FUK983127 GEG983127 GOC983127 GXY983127 HHU983127 HRQ983127 IBM983127 ILI983127 IVE983127 JFA983127 JOW983127 JYS983127 KIO983127 KSK983127 LCG983127 LMC983127 LVY983127 MFU983127 MPQ983127 MZM983127 NJI983127 NTE983127 ODA983127 OMW983127 OWS983127 PGO983127 PQK983127 QAG983127 QKC983127 QTY983127 RDU983127 RNQ983127 RXM983127 SHI983127 SRE983127 TBA983127 TKW983127 TUS983127 UEO983127 UOK983127 UYG983127 VIC983127 VRY983127 WBU983127 WLQ983127 WVM983127" xr:uid="{00000000-0002-0000-0300-00000C000000}"/>
    <dataValidation allowBlank="1" showInputMessage="1" showErrorMessage="1" prompt="Enter the Number of Months" sqref="WVQ983112:WVQ983114 JE64:JE66 TA64:TA66 ACW64:ACW66 AMS64:AMS66 AWO64:AWO66 BGK64:BGK66 BQG64:BQG66 CAC64:CAC66 CJY64:CJY66 CTU64:CTU66 DDQ64:DDQ66 DNM64:DNM66 DXI64:DXI66 EHE64:EHE66 ERA64:ERA66 FAW64:FAW66 FKS64:FKS66 FUO64:FUO66 GEK64:GEK66 GOG64:GOG66 GYC64:GYC66 HHY64:HHY66 HRU64:HRU66 IBQ64:IBQ66 ILM64:ILM66 IVI64:IVI66 JFE64:JFE66 JPA64:JPA66 JYW64:JYW66 KIS64:KIS66 KSO64:KSO66 LCK64:LCK66 LMG64:LMG66 LWC64:LWC66 MFY64:MFY66 MPU64:MPU66 MZQ64:MZQ66 NJM64:NJM66 NTI64:NTI66 ODE64:ODE66 ONA64:ONA66 OWW64:OWW66 PGS64:PGS66 PQO64:PQO66 QAK64:QAK66 QKG64:QKG66 QUC64:QUC66 RDY64:RDY66 RNU64:RNU66 RXQ64:RXQ66 SHM64:SHM66 SRI64:SRI66 TBE64:TBE66 TLA64:TLA66 TUW64:TUW66 UES64:UES66 UOO64:UOO66 UYK64:UYK66 VIG64:VIG66 VSC64:VSC66 WBY64:WBY66 WLU64:WLU66 WVQ64:WVQ66 I65608:I65610 JE65608:JE65610 TA65608:TA65610 ACW65608:ACW65610 AMS65608:AMS65610 AWO65608:AWO65610 BGK65608:BGK65610 BQG65608:BQG65610 CAC65608:CAC65610 CJY65608:CJY65610 CTU65608:CTU65610 DDQ65608:DDQ65610 DNM65608:DNM65610 DXI65608:DXI65610 EHE65608:EHE65610 ERA65608:ERA65610 FAW65608:FAW65610 FKS65608:FKS65610 FUO65608:FUO65610 GEK65608:GEK65610 GOG65608:GOG65610 GYC65608:GYC65610 HHY65608:HHY65610 HRU65608:HRU65610 IBQ65608:IBQ65610 ILM65608:ILM65610 IVI65608:IVI65610 JFE65608:JFE65610 JPA65608:JPA65610 JYW65608:JYW65610 KIS65608:KIS65610 KSO65608:KSO65610 LCK65608:LCK65610 LMG65608:LMG65610 LWC65608:LWC65610 MFY65608:MFY65610 MPU65608:MPU65610 MZQ65608:MZQ65610 NJM65608:NJM65610 NTI65608:NTI65610 ODE65608:ODE65610 ONA65608:ONA65610 OWW65608:OWW65610 PGS65608:PGS65610 PQO65608:PQO65610 QAK65608:QAK65610 QKG65608:QKG65610 QUC65608:QUC65610 RDY65608:RDY65610 RNU65608:RNU65610 RXQ65608:RXQ65610 SHM65608:SHM65610 SRI65608:SRI65610 TBE65608:TBE65610 TLA65608:TLA65610 TUW65608:TUW65610 UES65608:UES65610 UOO65608:UOO65610 UYK65608:UYK65610 VIG65608:VIG65610 VSC65608:VSC65610 WBY65608:WBY65610 WLU65608:WLU65610 WVQ65608:WVQ65610 I131144:I131146 JE131144:JE131146 TA131144:TA131146 ACW131144:ACW131146 AMS131144:AMS131146 AWO131144:AWO131146 BGK131144:BGK131146 BQG131144:BQG131146 CAC131144:CAC131146 CJY131144:CJY131146 CTU131144:CTU131146 DDQ131144:DDQ131146 DNM131144:DNM131146 DXI131144:DXI131146 EHE131144:EHE131146 ERA131144:ERA131146 FAW131144:FAW131146 FKS131144:FKS131146 FUO131144:FUO131146 GEK131144:GEK131146 GOG131144:GOG131146 GYC131144:GYC131146 HHY131144:HHY131146 HRU131144:HRU131146 IBQ131144:IBQ131146 ILM131144:ILM131146 IVI131144:IVI131146 JFE131144:JFE131146 JPA131144:JPA131146 JYW131144:JYW131146 KIS131144:KIS131146 KSO131144:KSO131146 LCK131144:LCK131146 LMG131144:LMG131146 LWC131144:LWC131146 MFY131144:MFY131146 MPU131144:MPU131146 MZQ131144:MZQ131146 NJM131144:NJM131146 NTI131144:NTI131146 ODE131144:ODE131146 ONA131144:ONA131146 OWW131144:OWW131146 PGS131144:PGS131146 PQO131144:PQO131146 QAK131144:QAK131146 QKG131144:QKG131146 QUC131144:QUC131146 RDY131144:RDY131146 RNU131144:RNU131146 RXQ131144:RXQ131146 SHM131144:SHM131146 SRI131144:SRI131146 TBE131144:TBE131146 TLA131144:TLA131146 TUW131144:TUW131146 UES131144:UES131146 UOO131144:UOO131146 UYK131144:UYK131146 VIG131144:VIG131146 VSC131144:VSC131146 WBY131144:WBY131146 WLU131144:WLU131146 WVQ131144:WVQ131146 I196680:I196682 JE196680:JE196682 TA196680:TA196682 ACW196680:ACW196682 AMS196680:AMS196682 AWO196680:AWO196682 BGK196680:BGK196682 BQG196680:BQG196682 CAC196680:CAC196682 CJY196680:CJY196682 CTU196680:CTU196682 DDQ196680:DDQ196682 DNM196680:DNM196682 DXI196680:DXI196682 EHE196680:EHE196682 ERA196680:ERA196682 FAW196680:FAW196682 FKS196680:FKS196682 FUO196680:FUO196682 GEK196680:GEK196682 GOG196680:GOG196682 GYC196680:GYC196682 HHY196680:HHY196682 HRU196680:HRU196682 IBQ196680:IBQ196682 ILM196680:ILM196682 IVI196680:IVI196682 JFE196680:JFE196682 JPA196680:JPA196682 JYW196680:JYW196682 KIS196680:KIS196682 KSO196680:KSO196682 LCK196680:LCK196682 LMG196680:LMG196682 LWC196680:LWC196682 MFY196680:MFY196682 MPU196680:MPU196682 MZQ196680:MZQ196682 NJM196680:NJM196682 NTI196680:NTI196682 ODE196680:ODE196682 ONA196680:ONA196682 OWW196680:OWW196682 PGS196680:PGS196682 PQO196680:PQO196682 QAK196680:QAK196682 QKG196680:QKG196682 QUC196680:QUC196682 RDY196680:RDY196682 RNU196680:RNU196682 RXQ196680:RXQ196682 SHM196680:SHM196682 SRI196680:SRI196682 TBE196680:TBE196682 TLA196680:TLA196682 TUW196680:TUW196682 UES196680:UES196682 UOO196680:UOO196682 UYK196680:UYK196682 VIG196680:VIG196682 VSC196680:VSC196682 WBY196680:WBY196682 WLU196680:WLU196682 WVQ196680:WVQ196682 I262216:I262218 JE262216:JE262218 TA262216:TA262218 ACW262216:ACW262218 AMS262216:AMS262218 AWO262216:AWO262218 BGK262216:BGK262218 BQG262216:BQG262218 CAC262216:CAC262218 CJY262216:CJY262218 CTU262216:CTU262218 DDQ262216:DDQ262218 DNM262216:DNM262218 DXI262216:DXI262218 EHE262216:EHE262218 ERA262216:ERA262218 FAW262216:FAW262218 FKS262216:FKS262218 FUO262216:FUO262218 GEK262216:GEK262218 GOG262216:GOG262218 GYC262216:GYC262218 HHY262216:HHY262218 HRU262216:HRU262218 IBQ262216:IBQ262218 ILM262216:ILM262218 IVI262216:IVI262218 JFE262216:JFE262218 JPA262216:JPA262218 JYW262216:JYW262218 KIS262216:KIS262218 KSO262216:KSO262218 LCK262216:LCK262218 LMG262216:LMG262218 LWC262216:LWC262218 MFY262216:MFY262218 MPU262216:MPU262218 MZQ262216:MZQ262218 NJM262216:NJM262218 NTI262216:NTI262218 ODE262216:ODE262218 ONA262216:ONA262218 OWW262216:OWW262218 PGS262216:PGS262218 PQO262216:PQO262218 QAK262216:QAK262218 QKG262216:QKG262218 QUC262216:QUC262218 RDY262216:RDY262218 RNU262216:RNU262218 RXQ262216:RXQ262218 SHM262216:SHM262218 SRI262216:SRI262218 TBE262216:TBE262218 TLA262216:TLA262218 TUW262216:TUW262218 UES262216:UES262218 UOO262216:UOO262218 UYK262216:UYK262218 VIG262216:VIG262218 VSC262216:VSC262218 WBY262216:WBY262218 WLU262216:WLU262218 WVQ262216:WVQ262218 I327752:I327754 JE327752:JE327754 TA327752:TA327754 ACW327752:ACW327754 AMS327752:AMS327754 AWO327752:AWO327754 BGK327752:BGK327754 BQG327752:BQG327754 CAC327752:CAC327754 CJY327752:CJY327754 CTU327752:CTU327754 DDQ327752:DDQ327754 DNM327752:DNM327754 DXI327752:DXI327754 EHE327752:EHE327754 ERA327752:ERA327754 FAW327752:FAW327754 FKS327752:FKS327754 FUO327752:FUO327754 GEK327752:GEK327754 GOG327752:GOG327754 GYC327752:GYC327754 HHY327752:HHY327754 HRU327752:HRU327754 IBQ327752:IBQ327754 ILM327752:ILM327754 IVI327752:IVI327754 JFE327752:JFE327754 JPA327752:JPA327754 JYW327752:JYW327754 KIS327752:KIS327754 KSO327752:KSO327754 LCK327752:LCK327754 LMG327752:LMG327754 LWC327752:LWC327754 MFY327752:MFY327754 MPU327752:MPU327754 MZQ327752:MZQ327754 NJM327752:NJM327754 NTI327752:NTI327754 ODE327752:ODE327754 ONA327752:ONA327754 OWW327752:OWW327754 PGS327752:PGS327754 PQO327752:PQO327754 QAK327752:QAK327754 QKG327752:QKG327754 QUC327752:QUC327754 RDY327752:RDY327754 RNU327752:RNU327754 RXQ327752:RXQ327754 SHM327752:SHM327754 SRI327752:SRI327754 TBE327752:TBE327754 TLA327752:TLA327754 TUW327752:TUW327754 UES327752:UES327754 UOO327752:UOO327754 UYK327752:UYK327754 VIG327752:VIG327754 VSC327752:VSC327754 WBY327752:WBY327754 WLU327752:WLU327754 WVQ327752:WVQ327754 I393288:I393290 JE393288:JE393290 TA393288:TA393290 ACW393288:ACW393290 AMS393288:AMS393290 AWO393288:AWO393290 BGK393288:BGK393290 BQG393288:BQG393290 CAC393288:CAC393290 CJY393288:CJY393290 CTU393288:CTU393290 DDQ393288:DDQ393290 DNM393288:DNM393290 DXI393288:DXI393290 EHE393288:EHE393290 ERA393288:ERA393290 FAW393288:FAW393290 FKS393288:FKS393290 FUO393288:FUO393290 GEK393288:GEK393290 GOG393288:GOG393290 GYC393288:GYC393290 HHY393288:HHY393290 HRU393288:HRU393290 IBQ393288:IBQ393290 ILM393288:ILM393290 IVI393288:IVI393290 JFE393288:JFE393290 JPA393288:JPA393290 JYW393288:JYW393290 KIS393288:KIS393290 KSO393288:KSO393290 LCK393288:LCK393290 LMG393288:LMG393290 LWC393288:LWC393290 MFY393288:MFY393290 MPU393288:MPU393290 MZQ393288:MZQ393290 NJM393288:NJM393290 NTI393288:NTI393290 ODE393288:ODE393290 ONA393288:ONA393290 OWW393288:OWW393290 PGS393288:PGS393290 PQO393288:PQO393290 QAK393288:QAK393290 QKG393288:QKG393290 QUC393288:QUC393290 RDY393288:RDY393290 RNU393288:RNU393290 RXQ393288:RXQ393290 SHM393288:SHM393290 SRI393288:SRI393290 TBE393288:TBE393290 TLA393288:TLA393290 TUW393288:TUW393290 UES393288:UES393290 UOO393288:UOO393290 UYK393288:UYK393290 VIG393288:VIG393290 VSC393288:VSC393290 WBY393288:WBY393290 WLU393288:WLU393290 WVQ393288:WVQ393290 I458824:I458826 JE458824:JE458826 TA458824:TA458826 ACW458824:ACW458826 AMS458824:AMS458826 AWO458824:AWO458826 BGK458824:BGK458826 BQG458824:BQG458826 CAC458824:CAC458826 CJY458824:CJY458826 CTU458824:CTU458826 DDQ458824:DDQ458826 DNM458824:DNM458826 DXI458824:DXI458826 EHE458824:EHE458826 ERA458824:ERA458826 FAW458824:FAW458826 FKS458824:FKS458826 FUO458824:FUO458826 GEK458824:GEK458826 GOG458824:GOG458826 GYC458824:GYC458826 HHY458824:HHY458826 HRU458824:HRU458826 IBQ458824:IBQ458826 ILM458824:ILM458826 IVI458824:IVI458826 JFE458824:JFE458826 JPA458824:JPA458826 JYW458824:JYW458826 KIS458824:KIS458826 KSO458824:KSO458826 LCK458824:LCK458826 LMG458824:LMG458826 LWC458824:LWC458826 MFY458824:MFY458826 MPU458824:MPU458826 MZQ458824:MZQ458826 NJM458824:NJM458826 NTI458824:NTI458826 ODE458824:ODE458826 ONA458824:ONA458826 OWW458824:OWW458826 PGS458824:PGS458826 PQO458824:PQO458826 QAK458824:QAK458826 QKG458824:QKG458826 QUC458824:QUC458826 RDY458824:RDY458826 RNU458824:RNU458826 RXQ458824:RXQ458826 SHM458824:SHM458826 SRI458824:SRI458826 TBE458824:TBE458826 TLA458824:TLA458826 TUW458824:TUW458826 UES458824:UES458826 UOO458824:UOO458826 UYK458824:UYK458826 VIG458824:VIG458826 VSC458824:VSC458826 WBY458824:WBY458826 WLU458824:WLU458826 WVQ458824:WVQ458826 I524360:I524362 JE524360:JE524362 TA524360:TA524362 ACW524360:ACW524362 AMS524360:AMS524362 AWO524360:AWO524362 BGK524360:BGK524362 BQG524360:BQG524362 CAC524360:CAC524362 CJY524360:CJY524362 CTU524360:CTU524362 DDQ524360:DDQ524362 DNM524360:DNM524362 DXI524360:DXI524362 EHE524360:EHE524362 ERA524360:ERA524362 FAW524360:FAW524362 FKS524360:FKS524362 FUO524360:FUO524362 GEK524360:GEK524362 GOG524360:GOG524362 GYC524360:GYC524362 HHY524360:HHY524362 HRU524360:HRU524362 IBQ524360:IBQ524362 ILM524360:ILM524362 IVI524360:IVI524362 JFE524360:JFE524362 JPA524360:JPA524362 JYW524360:JYW524362 KIS524360:KIS524362 KSO524360:KSO524362 LCK524360:LCK524362 LMG524360:LMG524362 LWC524360:LWC524362 MFY524360:MFY524362 MPU524360:MPU524362 MZQ524360:MZQ524362 NJM524360:NJM524362 NTI524360:NTI524362 ODE524360:ODE524362 ONA524360:ONA524362 OWW524360:OWW524362 PGS524360:PGS524362 PQO524360:PQO524362 QAK524360:QAK524362 QKG524360:QKG524362 QUC524360:QUC524362 RDY524360:RDY524362 RNU524360:RNU524362 RXQ524360:RXQ524362 SHM524360:SHM524362 SRI524360:SRI524362 TBE524360:TBE524362 TLA524360:TLA524362 TUW524360:TUW524362 UES524360:UES524362 UOO524360:UOO524362 UYK524360:UYK524362 VIG524360:VIG524362 VSC524360:VSC524362 WBY524360:WBY524362 WLU524360:WLU524362 WVQ524360:WVQ524362 I589896:I589898 JE589896:JE589898 TA589896:TA589898 ACW589896:ACW589898 AMS589896:AMS589898 AWO589896:AWO589898 BGK589896:BGK589898 BQG589896:BQG589898 CAC589896:CAC589898 CJY589896:CJY589898 CTU589896:CTU589898 DDQ589896:DDQ589898 DNM589896:DNM589898 DXI589896:DXI589898 EHE589896:EHE589898 ERA589896:ERA589898 FAW589896:FAW589898 FKS589896:FKS589898 FUO589896:FUO589898 GEK589896:GEK589898 GOG589896:GOG589898 GYC589896:GYC589898 HHY589896:HHY589898 HRU589896:HRU589898 IBQ589896:IBQ589898 ILM589896:ILM589898 IVI589896:IVI589898 JFE589896:JFE589898 JPA589896:JPA589898 JYW589896:JYW589898 KIS589896:KIS589898 KSO589896:KSO589898 LCK589896:LCK589898 LMG589896:LMG589898 LWC589896:LWC589898 MFY589896:MFY589898 MPU589896:MPU589898 MZQ589896:MZQ589898 NJM589896:NJM589898 NTI589896:NTI589898 ODE589896:ODE589898 ONA589896:ONA589898 OWW589896:OWW589898 PGS589896:PGS589898 PQO589896:PQO589898 QAK589896:QAK589898 QKG589896:QKG589898 QUC589896:QUC589898 RDY589896:RDY589898 RNU589896:RNU589898 RXQ589896:RXQ589898 SHM589896:SHM589898 SRI589896:SRI589898 TBE589896:TBE589898 TLA589896:TLA589898 TUW589896:TUW589898 UES589896:UES589898 UOO589896:UOO589898 UYK589896:UYK589898 VIG589896:VIG589898 VSC589896:VSC589898 WBY589896:WBY589898 WLU589896:WLU589898 WVQ589896:WVQ589898 I655432:I655434 JE655432:JE655434 TA655432:TA655434 ACW655432:ACW655434 AMS655432:AMS655434 AWO655432:AWO655434 BGK655432:BGK655434 BQG655432:BQG655434 CAC655432:CAC655434 CJY655432:CJY655434 CTU655432:CTU655434 DDQ655432:DDQ655434 DNM655432:DNM655434 DXI655432:DXI655434 EHE655432:EHE655434 ERA655432:ERA655434 FAW655432:FAW655434 FKS655432:FKS655434 FUO655432:FUO655434 GEK655432:GEK655434 GOG655432:GOG655434 GYC655432:GYC655434 HHY655432:HHY655434 HRU655432:HRU655434 IBQ655432:IBQ655434 ILM655432:ILM655434 IVI655432:IVI655434 JFE655432:JFE655434 JPA655432:JPA655434 JYW655432:JYW655434 KIS655432:KIS655434 KSO655432:KSO655434 LCK655432:LCK655434 LMG655432:LMG655434 LWC655432:LWC655434 MFY655432:MFY655434 MPU655432:MPU655434 MZQ655432:MZQ655434 NJM655432:NJM655434 NTI655432:NTI655434 ODE655432:ODE655434 ONA655432:ONA655434 OWW655432:OWW655434 PGS655432:PGS655434 PQO655432:PQO655434 QAK655432:QAK655434 QKG655432:QKG655434 QUC655432:QUC655434 RDY655432:RDY655434 RNU655432:RNU655434 RXQ655432:RXQ655434 SHM655432:SHM655434 SRI655432:SRI655434 TBE655432:TBE655434 TLA655432:TLA655434 TUW655432:TUW655434 UES655432:UES655434 UOO655432:UOO655434 UYK655432:UYK655434 VIG655432:VIG655434 VSC655432:VSC655434 WBY655432:WBY655434 WLU655432:WLU655434 WVQ655432:WVQ655434 I720968:I720970 JE720968:JE720970 TA720968:TA720970 ACW720968:ACW720970 AMS720968:AMS720970 AWO720968:AWO720970 BGK720968:BGK720970 BQG720968:BQG720970 CAC720968:CAC720970 CJY720968:CJY720970 CTU720968:CTU720970 DDQ720968:DDQ720970 DNM720968:DNM720970 DXI720968:DXI720970 EHE720968:EHE720970 ERA720968:ERA720970 FAW720968:FAW720970 FKS720968:FKS720970 FUO720968:FUO720970 GEK720968:GEK720970 GOG720968:GOG720970 GYC720968:GYC720970 HHY720968:HHY720970 HRU720968:HRU720970 IBQ720968:IBQ720970 ILM720968:ILM720970 IVI720968:IVI720970 JFE720968:JFE720970 JPA720968:JPA720970 JYW720968:JYW720970 KIS720968:KIS720970 KSO720968:KSO720970 LCK720968:LCK720970 LMG720968:LMG720970 LWC720968:LWC720970 MFY720968:MFY720970 MPU720968:MPU720970 MZQ720968:MZQ720970 NJM720968:NJM720970 NTI720968:NTI720970 ODE720968:ODE720970 ONA720968:ONA720970 OWW720968:OWW720970 PGS720968:PGS720970 PQO720968:PQO720970 QAK720968:QAK720970 QKG720968:QKG720970 QUC720968:QUC720970 RDY720968:RDY720970 RNU720968:RNU720970 RXQ720968:RXQ720970 SHM720968:SHM720970 SRI720968:SRI720970 TBE720968:TBE720970 TLA720968:TLA720970 TUW720968:TUW720970 UES720968:UES720970 UOO720968:UOO720970 UYK720968:UYK720970 VIG720968:VIG720970 VSC720968:VSC720970 WBY720968:WBY720970 WLU720968:WLU720970 WVQ720968:WVQ720970 I786504:I786506 JE786504:JE786506 TA786504:TA786506 ACW786504:ACW786506 AMS786504:AMS786506 AWO786504:AWO786506 BGK786504:BGK786506 BQG786504:BQG786506 CAC786504:CAC786506 CJY786504:CJY786506 CTU786504:CTU786506 DDQ786504:DDQ786506 DNM786504:DNM786506 DXI786504:DXI786506 EHE786504:EHE786506 ERA786504:ERA786506 FAW786504:FAW786506 FKS786504:FKS786506 FUO786504:FUO786506 GEK786504:GEK786506 GOG786504:GOG786506 GYC786504:GYC786506 HHY786504:HHY786506 HRU786504:HRU786506 IBQ786504:IBQ786506 ILM786504:ILM786506 IVI786504:IVI786506 JFE786504:JFE786506 JPA786504:JPA786506 JYW786504:JYW786506 KIS786504:KIS786506 KSO786504:KSO786506 LCK786504:LCK786506 LMG786504:LMG786506 LWC786504:LWC786506 MFY786504:MFY786506 MPU786504:MPU786506 MZQ786504:MZQ786506 NJM786504:NJM786506 NTI786504:NTI786506 ODE786504:ODE786506 ONA786504:ONA786506 OWW786504:OWW786506 PGS786504:PGS786506 PQO786504:PQO786506 QAK786504:QAK786506 QKG786504:QKG786506 QUC786504:QUC786506 RDY786504:RDY786506 RNU786504:RNU786506 RXQ786504:RXQ786506 SHM786504:SHM786506 SRI786504:SRI786506 TBE786504:TBE786506 TLA786504:TLA786506 TUW786504:TUW786506 UES786504:UES786506 UOO786504:UOO786506 UYK786504:UYK786506 VIG786504:VIG786506 VSC786504:VSC786506 WBY786504:WBY786506 WLU786504:WLU786506 WVQ786504:WVQ786506 I852040:I852042 JE852040:JE852042 TA852040:TA852042 ACW852040:ACW852042 AMS852040:AMS852042 AWO852040:AWO852042 BGK852040:BGK852042 BQG852040:BQG852042 CAC852040:CAC852042 CJY852040:CJY852042 CTU852040:CTU852042 DDQ852040:DDQ852042 DNM852040:DNM852042 DXI852040:DXI852042 EHE852040:EHE852042 ERA852040:ERA852042 FAW852040:FAW852042 FKS852040:FKS852042 FUO852040:FUO852042 GEK852040:GEK852042 GOG852040:GOG852042 GYC852040:GYC852042 HHY852040:HHY852042 HRU852040:HRU852042 IBQ852040:IBQ852042 ILM852040:ILM852042 IVI852040:IVI852042 JFE852040:JFE852042 JPA852040:JPA852042 JYW852040:JYW852042 KIS852040:KIS852042 KSO852040:KSO852042 LCK852040:LCK852042 LMG852040:LMG852042 LWC852040:LWC852042 MFY852040:MFY852042 MPU852040:MPU852042 MZQ852040:MZQ852042 NJM852040:NJM852042 NTI852040:NTI852042 ODE852040:ODE852042 ONA852040:ONA852042 OWW852040:OWW852042 PGS852040:PGS852042 PQO852040:PQO852042 QAK852040:QAK852042 QKG852040:QKG852042 QUC852040:QUC852042 RDY852040:RDY852042 RNU852040:RNU852042 RXQ852040:RXQ852042 SHM852040:SHM852042 SRI852040:SRI852042 TBE852040:TBE852042 TLA852040:TLA852042 TUW852040:TUW852042 UES852040:UES852042 UOO852040:UOO852042 UYK852040:UYK852042 VIG852040:VIG852042 VSC852040:VSC852042 WBY852040:WBY852042 WLU852040:WLU852042 WVQ852040:WVQ852042 I917576:I917578 JE917576:JE917578 TA917576:TA917578 ACW917576:ACW917578 AMS917576:AMS917578 AWO917576:AWO917578 BGK917576:BGK917578 BQG917576:BQG917578 CAC917576:CAC917578 CJY917576:CJY917578 CTU917576:CTU917578 DDQ917576:DDQ917578 DNM917576:DNM917578 DXI917576:DXI917578 EHE917576:EHE917578 ERA917576:ERA917578 FAW917576:FAW917578 FKS917576:FKS917578 FUO917576:FUO917578 GEK917576:GEK917578 GOG917576:GOG917578 GYC917576:GYC917578 HHY917576:HHY917578 HRU917576:HRU917578 IBQ917576:IBQ917578 ILM917576:ILM917578 IVI917576:IVI917578 JFE917576:JFE917578 JPA917576:JPA917578 JYW917576:JYW917578 KIS917576:KIS917578 KSO917576:KSO917578 LCK917576:LCK917578 LMG917576:LMG917578 LWC917576:LWC917578 MFY917576:MFY917578 MPU917576:MPU917578 MZQ917576:MZQ917578 NJM917576:NJM917578 NTI917576:NTI917578 ODE917576:ODE917578 ONA917576:ONA917578 OWW917576:OWW917578 PGS917576:PGS917578 PQO917576:PQO917578 QAK917576:QAK917578 QKG917576:QKG917578 QUC917576:QUC917578 RDY917576:RDY917578 RNU917576:RNU917578 RXQ917576:RXQ917578 SHM917576:SHM917578 SRI917576:SRI917578 TBE917576:TBE917578 TLA917576:TLA917578 TUW917576:TUW917578 UES917576:UES917578 UOO917576:UOO917578 UYK917576:UYK917578 VIG917576:VIG917578 VSC917576:VSC917578 WBY917576:WBY917578 WLU917576:WLU917578 WVQ917576:WVQ917578 I983112:I983114 JE983112:JE983114 TA983112:TA983114 ACW983112:ACW983114 AMS983112:AMS983114 AWO983112:AWO983114 BGK983112:BGK983114 BQG983112:BQG983114 CAC983112:CAC983114 CJY983112:CJY983114 CTU983112:CTU983114 DDQ983112:DDQ983114 DNM983112:DNM983114 DXI983112:DXI983114 EHE983112:EHE983114 ERA983112:ERA983114 FAW983112:FAW983114 FKS983112:FKS983114 FUO983112:FUO983114 GEK983112:GEK983114 GOG983112:GOG983114 GYC983112:GYC983114 HHY983112:HHY983114 HRU983112:HRU983114 IBQ983112:IBQ983114 ILM983112:ILM983114 IVI983112:IVI983114 JFE983112:JFE983114 JPA983112:JPA983114 JYW983112:JYW983114 KIS983112:KIS983114 KSO983112:KSO983114 LCK983112:LCK983114 LMG983112:LMG983114 LWC983112:LWC983114 MFY983112:MFY983114 MPU983112:MPU983114 MZQ983112:MZQ983114 NJM983112:NJM983114 NTI983112:NTI983114 ODE983112:ODE983114 ONA983112:ONA983114 OWW983112:OWW983114 PGS983112:PGS983114 PQO983112:PQO983114 QAK983112:QAK983114 QKG983112:QKG983114 QUC983112:QUC983114 RDY983112:RDY983114 RNU983112:RNU983114 RXQ983112:RXQ983114 SHM983112:SHM983114 SRI983112:SRI983114 TBE983112:TBE983114 TLA983112:TLA983114 TUW983112:TUW983114 UES983112:UES983114 UOO983112:UOO983114 UYK983112:UYK983114 VIG983112:VIG983114 VSC983112:VSC983114 WBY983112:WBY983114 WLU983112:WLU983114" xr:uid="{00000000-0002-0000-0300-00000D000000}"/>
    <dataValidation allowBlank="1" showInputMessage="1" showErrorMessage="1" prompt="Enter Prev. year Comm. Less any  Base salary" sqref="C61:C62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C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C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C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C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C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C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C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C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C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C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C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C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C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C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C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xr:uid="{00000000-0002-0000-0300-00000E000000}"/>
    <dataValidation allowBlank="1" showInputMessage="1" showErrorMessage="1" prompt="Enter the 2106 Expenses (if any)" sqref="K60:K62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605:K65606 JG65605:JG65606 TC65605:TC65606 ACY65605:ACY65606 AMU65605:AMU65606 AWQ65605:AWQ65606 BGM65605:BGM65606 BQI65605:BQI65606 CAE65605:CAE65606 CKA65605:CKA65606 CTW65605:CTW65606 DDS65605:DDS65606 DNO65605:DNO65606 DXK65605:DXK65606 EHG65605:EHG65606 ERC65605:ERC65606 FAY65605:FAY65606 FKU65605:FKU65606 FUQ65605:FUQ65606 GEM65605:GEM65606 GOI65605:GOI65606 GYE65605:GYE65606 HIA65605:HIA65606 HRW65605:HRW65606 IBS65605:IBS65606 ILO65605:ILO65606 IVK65605:IVK65606 JFG65605:JFG65606 JPC65605:JPC65606 JYY65605:JYY65606 KIU65605:KIU65606 KSQ65605:KSQ65606 LCM65605:LCM65606 LMI65605:LMI65606 LWE65605:LWE65606 MGA65605:MGA65606 MPW65605:MPW65606 MZS65605:MZS65606 NJO65605:NJO65606 NTK65605:NTK65606 ODG65605:ODG65606 ONC65605:ONC65606 OWY65605:OWY65606 PGU65605:PGU65606 PQQ65605:PQQ65606 QAM65605:QAM65606 QKI65605:QKI65606 QUE65605:QUE65606 REA65605:REA65606 RNW65605:RNW65606 RXS65605:RXS65606 SHO65605:SHO65606 SRK65605:SRK65606 TBG65605:TBG65606 TLC65605:TLC65606 TUY65605:TUY65606 UEU65605:UEU65606 UOQ65605:UOQ65606 UYM65605:UYM65606 VII65605:VII65606 VSE65605:VSE65606 WCA65605:WCA65606 WLW65605:WLW65606 WVS65605:WVS65606 K131141:K131142 JG131141:JG131142 TC131141:TC131142 ACY131141:ACY131142 AMU131141:AMU131142 AWQ131141:AWQ131142 BGM131141:BGM131142 BQI131141:BQI131142 CAE131141:CAE131142 CKA131141:CKA131142 CTW131141:CTW131142 DDS131141:DDS131142 DNO131141:DNO131142 DXK131141:DXK131142 EHG131141:EHG131142 ERC131141:ERC131142 FAY131141:FAY131142 FKU131141:FKU131142 FUQ131141:FUQ131142 GEM131141:GEM131142 GOI131141:GOI131142 GYE131141:GYE131142 HIA131141:HIA131142 HRW131141:HRW131142 IBS131141:IBS131142 ILO131141:ILO131142 IVK131141:IVK131142 JFG131141:JFG131142 JPC131141:JPC131142 JYY131141:JYY131142 KIU131141:KIU131142 KSQ131141:KSQ131142 LCM131141:LCM131142 LMI131141:LMI131142 LWE131141:LWE131142 MGA131141:MGA131142 MPW131141:MPW131142 MZS131141:MZS131142 NJO131141:NJO131142 NTK131141:NTK131142 ODG131141:ODG131142 ONC131141:ONC131142 OWY131141:OWY131142 PGU131141:PGU131142 PQQ131141:PQQ131142 QAM131141:QAM131142 QKI131141:QKI131142 QUE131141:QUE131142 REA131141:REA131142 RNW131141:RNW131142 RXS131141:RXS131142 SHO131141:SHO131142 SRK131141:SRK131142 TBG131141:TBG131142 TLC131141:TLC131142 TUY131141:TUY131142 UEU131141:UEU131142 UOQ131141:UOQ131142 UYM131141:UYM131142 VII131141:VII131142 VSE131141:VSE131142 WCA131141:WCA131142 WLW131141:WLW131142 WVS131141:WVS131142 K196677:K196678 JG196677:JG196678 TC196677:TC196678 ACY196677:ACY196678 AMU196677:AMU196678 AWQ196677:AWQ196678 BGM196677:BGM196678 BQI196677:BQI196678 CAE196677:CAE196678 CKA196677:CKA196678 CTW196677:CTW196678 DDS196677:DDS196678 DNO196677:DNO196678 DXK196677:DXK196678 EHG196677:EHG196678 ERC196677:ERC196678 FAY196677:FAY196678 FKU196677:FKU196678 FUQ196677:FUQ196678 GEM196677:GEM196678 GOI196677:GOI196678 GYE196677:GYE196678 HIA196677:HIA196678 HRW196677:HRW196678 IBS196677:IBS196678 ILO196677:ILO196678 IVK196677:IVK196678 JFG196677:JFG196678 JPC196677:JPC196678 JYY196677:JYY196678 KIU196677:KIU196678 KSQ196677:KSQ196678 LCM196677:LCM196678 LMI196677:LMI196678 LWE196677:LWE196678 MGA196677:MGA196678 MPW196677:MPW196678 MZS196677:MZS196678 NJO196677:NJO196678 NTK196677:NTK196678 ODG196677:ODG196678 ONC196677:ONC196678 OWY196677:OWY196678 PGU196677:PGU196678 PQQ196677:PQQ196678 QAM196677:QAM196678 QKI196677:QKI196678 QUE196677:QUE196678 REA196677:REA196678 RNW196677:RNW196678 RXS196677:RXS196678 SHO196677:SHO196678 SRK196677:SRK196678 TBG196677:TBG196678 TLC196677:TLC196678 TUY196677:TUY196678 UEU196677:UEU196678 UOQ196677:UOQ196678 UYM196677:UYM196678 VII196677:VII196678 VSE196677:VSE196678 WCA196677:WCA196678 WLW196677:WLW196678 WVS196677:WVS196678 K262213:K262214 JG262213:JG262214 TC262213:TC262214 ACY262213:ACY262214 AMU262213:AMU262214 AWQ262213:AWQ262214 BGM262213:BGM262214 BQI262213:BQI262214 CAE262213:CAE262214 CKA262213:CKA262214 CTW262213:CTW262214 DDS262213:DDS262214 DNO262213:DNO262214 DXK262213:DXK262214 EHG262213:EHG262214 ERC262213:ERC262214 FAY262213:FAY262214 FKU262213:FKU262214 FUQ262213:FUQ262214 GEM262213:GEM262214 GOI262213:GOI262214 GYE262213:GYE262214 HIA262213:HIA262214 HRW262213:HRW262214 IBS262213:IBS262214 ILO262213:ILO262214 IVK262213:IVK262214 JFG262213:JFG262214 JPC262213:JPC262214 JYY262213:JYY262214 KIU262213:KIU262214 KSQ262213:KSQ262214 LCM262213:LCM262214 LMI262213:LMI262214 LWE262213:LWE262214 MGA262213:MGA262214 MPW262213:MPW262214 MZS262213:MZS262214 NJO262213:NJO262214 NTK262213:NTK262214 ODG262213:ODG262214 ONC262213:ONC262214 OWY262213:OWY262214 PGU262213:PGU262214 PQQ262213:PQQ262214 QAM262213:QAM262214 QKI262213:QKI262214 QUE262213:QUE262214 REA262213:REA262214 RNW262213:RNW262214 RXS262213:RXS262214 SHO262213:SHO262214 SRK262213:SRK262214 TBG262213:TBG262214 TLC262213:TLC262214 TUY262213:TUY262214 UEU262213:UEU262214 UOQ262213:UOQ262214 UYM262213:UYM262214 VII262213:VII262214 VSE262213:VSE262214 WCA262213:WCA262214 WLW262213:WLW262214 WVS262213:WVS262214 K327749:K327750 JG327749:JG327750 TC327749:TC327750 ACY327749:ACY327750 AMU327749:AMU327750 AWQ327749:AWQ327750 BGM327749:BGM327750 BQI327749:BQI327750 CAE327749:CAE327750 CKA327749:CKA327750 CTW327749:CTW327750 DDS327749:DDS327750 DNO327749:DNO327750 DXK327749:DXK327750 EHG327749:EHG327750 ERC327749:ERC327750 FAY327749:FAY327750 FKU327749:FKU327750 FUQ327749:FUQ327750 GEM327749:GEM327750 GOI327749:GOI327750 GYE327749:GYE327750 HIA327749:HIA327750 HRW327749:HRW327750 IBS327749:IBS327750 ILO327749:ILO327750 IVK327749:IVK327750 JFG327749:JFG327750 JPC327749:JPC327750 JYY327749:JYY327750 KIU327749:KIU327750 KSQ327749:KSQ327750 LCM327749:LCM327750 LMI327749:LMI327750 LWE327749:LWE327750 MGA327749:MGA327750 MPW327749:MPW327750 MZS327749:MZS327750 NJO327749:NJO327750 NTK327749:NTK327750 ODG327749:ODG327750 ONC327749:ONC327750 OWY327749:OWY327750 PGU327749:PGU327750 PQQ327749:PQQ327750 QAM327749:QAM327750 QKI327749:QKI327750 QUE327749:QUE327750 REA327749:REA327750 RNW327749:RNW327750 RXS327749:RXS327750 SHO327749:SHO327750 SRK327749:SRK327750 TBG327749:TBG327750 TLC327749:TLC327750 TUY327749:TUY327750 UEU327749:UEU327750 UOQ327749:UOQ327750 UYM327749:UYM327750 VII327749:VII327750 VSE327749:VSE327750 WCA327749:WCA327750 WLW327749:WLW327750 WVS327749:WVS327750 K393285:K393286 JG393285:JG393286 TC393285:TC393286 ACY393285:ACY393286 AMU393285:AMU393286 AWQ393285:AWQ393286 BGM393285:BGM393286 BQI393285:BQI393286 CAE393285:CAE393286 CKA393285:CKA393286 CTW393285:CTW393286 DDS393285:DDS393286 DNO393285:DNO393286 DXK393285:DXK393286 EHG393285:EHG393286 ERC393285:ERC393286 FAY393285:FAY393286 FKU393285:FKU393286 FUQ393285:FUQ393286 GEM393285:GEM393286 GOI393285:GOI393286 GYE393285:GYE393286 HIA393285:HIA393286 HRW393285:HRW393286 IBS393285:IBS393286 ILO393285:ILO393286 IVK393285:IVK393286 JFG393285:JFG393286 JPC393285:JPC393286 JYY393285:JYY393286 KIU393285:KIU393286 KSQ393285:KSQ393286 LCM393285:LCM393286 LMI393285:LMI393286 LWE393285:LWE393286 MGA393285:MGA393286 MPW393285:MPW393286 MZS393285:MZS393286 NJO393285:NJO393286 NTK393285:NTK393286 ODG393285:ODG393286 ONC393285:ONC393286 OWY393285:OWY393286 PGU393285:PGU393286 PQQ393285:PQQ393286 QAM393285:QAM393286 QKI393285:QKI393286 QUE393285:QUE393286 REA393285:REA393286 RNW393285:RNW393286 RXS393285:RXS393286 SHO393285:SHO393286 SRK393285:SRK393286 TBG393285:TBG393286 TLC393285:TLC393286 TUY393285:TUY393286 UEU393285:UEU393286 UOQ393285:UOQ393286 UYM393285:UYM393286 VII393285:VII393286 VSE393285:VSE393286 WCA393285:WCA393286 WLW393285:WLW393286 WVS393285:WVS393286 K458821:K458822 JG458821:JG458822 TC458821:TC458822 ACY458821:ACY458822 AMU458821:AMU458822 AWQ458821:AWQ458822 BGM458821:BGM458822 BQI458821:BQI458822 CAE458821:CAE458822 CKA458821:CKA458822 CTW458821:CTW458822 DDS458821:DDS458822 DNO458821:DNO458822 DXK458821:DXK458822 EHG458821:EHG458822 ERC458821:ERC458822 FAY458821:FAY458822 FKU458821:FKU458822 FUQ458821:FUQ458822 GEM458821:GEM458822 GOI458821:GOI458822 GYE458821:GYE458822 HIA458821:HIA458822 HRW458821:HRW458822 IBS458821:IBS458822 ILO458821:ILO458822 IVK458821:IVK458822 JFG458821:JFG458822 JPC458821:JPC458822 JYY458821:JYY458822 KIU458821:KIU458822 KSQ458821:KSQ458822 LCM458821:LCM458822 LMI458821:LMI458822 LWE458821:LWE458822 MGA458821:MGA458822 MPW458821:MPW458822 MZS458821:MZS458822 NJO458821:NJO458822 NTK458821:NTK458822 ODG458821:ODG458822 ONC458821:ONC458822 OWY458821:OWY458822 PGU458821:PGU458822 PQQ458821:PQQ458822 QAM458821:QAM458822 QKI458821:QKI458822 QUE458821:QUE458822 REA458821:REA458822 RNW458821:RNW458822 RXS458821:RXS458822 SHO458821:SHO458822 SRK458821:SRK458822 TBG458821:TBG458822 TLC458821:TLC458822 TUY458821:TUY458822 UEU458821:UEU458822 UOQ458821:UOQ458822 UYM458821:UYM458822 VII458821:VII458822 VSE458821:VSE458822 WCA458821:WCA458822 WLW458821:WLW458822 WVS458821:WVS458822 K524357:K524358 JG524357:JG524358 TC524357:TC524358 ACY524357:ACY524358 AMU524357:AMU524358 AWQ524357:AWQ524358 BGM524357:BGM524358 BQI524357:BQI524358 CAE524357:CAE524358 CKA524357:CKA524358 CTW524357:CTW524358 DDS524357:DDS524358 DNO524357:DNO524358 DXK524357:DXK524358 EHG524357:EHG524358 ERC524357:ERC524358 FAY524357:FAY524358 FKU524357:FKU524358 FUQ524357:FUQ524358 GEM524357:GEM524358 GOI524357:GOI524358 GYE524357:GYE524358 HIA524357:HIA524358 HRW524357:HRW524358 IBS524357:IBS524358 ILO524357:ILO524358 IVK524357:IVK524358 JFG524357:JFG524358 JPC524357:JPC524358 JYY524357:JYY524358 KIU524357:KIU524358 KSQ524357:KSQ524358 LCM524357:LCM524358 LMI524357:LMI524358 LWE524357:LWE524358 MGA524357:MGA524358 MPW524357:MPW524358 MZS524357:MZS524358 NJO524357:NJO524358 NTK524357:NTK524358 ODG524357:ODG524358 ONC524357:ONC524358 OWY524357:OWY524358 PGU524357:PGU524358 PQQ524357:PQQ524358 QAM524357:QAM524358 QKI524357:QKI524358 QUE524357:QUE524358 REA524357:REA524358 RNW524357:RNW524358 RXS524357:RXS524358 SHO524357:SHO524358 SRK524357:SRK524358 TBG524357:TBG524358 TLC524357:TLC524358 TUY524357:TUY524358 UEU524357:UEU524358 UOQ524357:UOQ524358 UYM524357:UYM524358 VII524357:VII524358 VSE524357:VSE524358 WCA524357:WCA524358 WLW524357:WLW524358 WVS524357:WVS524358 K589893:K589894 JG589893:JG589894 TC589893:TC589894 ACY589893:ACY589894 AMU589893:AMU589894 AWQ589893:AWQ589894 BGM589893:BGM589894 BQI589893:BQI589894 CAE589893:CAE589894 CKA589893:CKA589894 CTW589893:CTW589894 DDS589893:DDS589894 DNO589893:DNO589894 DXK589893:DXK589894 EHG589893:EHG589894 ERC589893:ERC589894 FAY589893:FAY589894 FKU589893:FKU589894 FUQ589893:FUQ589894 GEM589893:GEM589894 GOI589893:GOI589894 GYE589893:GYE589894 HIA589893:HIA589894 HRW589893:HRW589894 IBS589893:IBS589894 ILO589893:ILO589894 IVK589893:IVK589894 JFG589893:JFG589894 JPC589893:JPC589894 JYY589893:JYY589894 KIU589893:KIU589894 KSQ589893:KSQ589894 LCM589893:LCM589894 LMI589893:LMI589894 LWE589893:LWE589894 MGA589893:MGA589894 MPW589893:MPW589894 MZS589893:MZS589894 NJO589893:NJO589894 NTK589893:NTK589894 ODG589893:ODG589894 ONC589893:ONC589894 OWY589893:OWY589894 PGU589893:PGU589894 PQQ589893:PQQ589894 QAM589893:QAM589894 QKI589893:QKI589894 QUE589893:QUE589894 REA589893:REA589894 RNW589893:RNW589894 RXS589893:RXS589894 SHO589893:SHO589894 SRK589893:SRK589894 TBG589893:TBG589894 TLC589893:TLC589894 TUY589893:TUY589894 UEU589893:UEU589894 UOQ589893:UOQ589894 UYM589893:UYM589894 VII589893:VII589894 VSE589893:VSE589894 WCA589893:WCA589894 WLW589893:WLW589894 WVS589893:WVS589894 K655429:K655430 JG655429:JG655430 TC655429:TC655430 ACY655429:ACY655430 AMU655429:AMU655430 AWQ655429:AWQ655430 BGM655429:BGM655430 BQI655429:BQI655430 CAE655429:CAE655430 CKA655429:CKA655430 CTW655429:CTW655430 DDS655429:DDS655430 DNO655429:DNO655430 DXK655429:DXK655430 EHG655429:EHG655430 ERC655429:ERC655430 FAY655429:FAY655430 FKU655429:FKU655430 FUQ655429:FUQ655430 GEM655429:GEM655430 GOI655429:GOI655430 GYE655429:GYE655430 HIA655429:HIA655430 HRW655429:HRW655430 IBS655429:IBS655430 ILO655429:ILO655430 IVK655429:IVK655430 JFG655429:JFG655430 JPC655429:JPC655430 JYY655429:JYY655430 KIU655429:KIU655430 KSQ655429:KSQ655430 LCM655429:LCM655430 LMI655429:LMI655430 LWE655429:LWE655430 MGA655429:MGA655430 MPW655429:MPW655430 MZS655429:MZS655430 NJO655429:NJO655430 NTK655429:NTK655430 ODG655429:ODG655430 ONC655429:ONC655430 OWY655429:OWY655430 PGU655429:PGU655430 PQQ655429:PQQ655430 QAM655429:QAM655430 QKI655429:QKI655430 QUE655429:QUE655430 REA655429:REA655430 RNW655429:RNW655430 RXS655429:RXS655430 SHO655429:SHO655430 SRK655429:SRK655430 TBG655429:TBG655430 TLC655429:TLC655430 TUY655429:TUY655430 UEU655429:UEU655430 UOQ655429:UOQ655430 UYM655429:UYM655430 VII655429:VII655430 VSE655429:VSE655430 WCA655429:WCA655430 WLW655429:WLW655430 WVS655429:WVS655430 K720965:K720966 JG720965:JG720966 TC720965:TC720966 ACY720965:ACY720966 AMU720965:AMU720966 AWQ720965:AWQ720966 BGM720965:BGM720966 BQI720965:BQI720966 CAE720965:CAE720966 CKA720965:CKA720966 CTW720965:CTW720966 DDS720965:DDS720966 DNO720965:DNO720966 DXK720965:DXK720966 EHG720965:EHG720966 ERC720965:ERC720966 FAY720965:FAY720966 FKU720965:FKU720966 FUQ720965:FUQ720966 GEM720965:GEM720966 GOI720965:GOI720966 GYE720965:GYE720966 HIA720965:HIA720966 HRW720965:HRW720966 IBS720965:IBS720966 ILO720965:ILO720966 IVK720965:IVK720966 JFG720965:JFG720966 JPC720965:JPC720966 JYY720965:JYY720966 KIU720965:KIU720966 KSQ720965:KSQ720966 LCM720965:LCM720966 LMI720965:LMI720966 LWE720965:LWE720966 MGA720965:MGA720966 MPW720965:MPW720966 MZS720965:MZS720966 NJO720965:NJO720966 NTK720965:NTK720966 ODG720965:ODG720966 ONC720965:ONC720966 OWY720965:OWY720966 PGU720965:PGU720966 PQQ720965:PQQ720966 QAM720965:QAM720966 QKI720965:QKI720966 QUE720965:QUE720966 REA720965:REA720966 RNW720965:RNW720966 RXS720965:RXS720966 SHO720965:SHO720966 SRK720965:SRK720966 TBG720965:TBG720966 TLC720965:TLC720966 TUY720965:TUY720966 UEU720965:UEU720966 UOQ720965:UOQ720966 UYM720965:UYM720966 VII720965:VII720966 VSE720965:VSE720966 WCA720965:WCA720966 WLW720965:WLW720966 WVS720965:WVS720966 K786501:K786502 JG786501:JG786502 TC786501:TC786502 ACY786501:ACY786502 AMU786501:AMU786502 AWQ786501:AWQ786502 BGM786501:BGM786502 BQI786501:BQI786502 CAE786501:CAE786502 CKA786501:CKA786502 CTW786501:CTW786502 DDS786501:DDS786502 DNO786501:DNO786502 DXK786501:DXK786502 EHG786501:EHG786502 ERC786501:ERC786502 FAY786501:FAY786502 FKU786501:FKU786502 FUQ786501:FUQ786502 GEM786501:GEM786502 GOI786501:GOI786502 GYE786501:GYE786502 HIA786501:HIA786502 HRW786501:HRW786502 IBS786501:IBS786502 ILO786501:ILO786502 IVK786501:IVK786502 JFG786501:JFG786502 JPC786501:JPC786502 JYY786501:JYY786502 KIU786501:KIU786502 KSQ786501:KSQ786502 LCM786501:LCM786502 LMI786501:LMI786502 LWE786501:LWE786502 MGA786501:MGA786502 MPW786501:MPW786502 MZS786501:MZS786502 NJO786501:NJO786502 NTK786501:NTK786502 ODG786501:ODG786502 ONC786501:ONC786502 OWY786501:OWY786502 PGU786501:PGU786502 PQQ786501:PQQ786502 QAM786501:QAM786502 QKI786501:QKI786502 QUE786501:QUE786502 REA786501:REA786502 RNW786501:RNW786502 RXS786501:RXS786502 SHO786501:SHO786502 SRK786501:SRK786502 TBG786501:TBG786502 TLC786501:TLC786502 TUY786501:TUY786502 UEU786501:UEU786502 UOQ786501:UOQ786502 UYM786501:UYM786502 VII786501:VII786502 VSE786501:VSE786502 WCA786501:WCA786502 WLW786501:WLW786502 WVS786501:WVS786502 K852037:K852038 JG852037:JG852038 TC852037:TC852038 ACY852037:ACY852038 AMU852037:AMU852038 AWQ852037:AWQ852038 BGM852037:BGM852038 BQI852037:BQI852038 CAE852037:CAE852038 CKA852037:CKA852038 CTW852037:CTW852038 DDS852037:DDS852038 DNO852037:DNO852038 DXK852037:DXK852038 EHG852037:EHG852038 ERC852037:ERC852038 FAY852037:FAY852038 FKU852037:FKU852038 FUQ852037:FUQ852038 GEM852037:GEM852038 GOI852037:GOI852038 GYE852037:GYE852038 HIA852037:HIA852038 HRW852037:HRW852038 IBS852037:IBS852038 ILO852037:ILO852038 IVK852037:IVK852038 JFG852037:JFG852038 JPC852037:JPC852038 JYY852037:JYY852038 KIU852037:KIU852038 KSQ852037:KSQ852038 LCM852037:LCM852038 LMI852037:LMI852038 LWE852037:LWE852038 MGA852037:MGA852038 MPW852037:MPW852038 MZS852037:MZS852038 NJO852037:NJO852038 NTK852037:NTK852038 ODG852037:ODG852038 ONC852037:ONC852038 OWY852037:OWY852038 PGU852037:PGU852038 PQQ852037:PQQ852038 QAM852037:QAM852038 QKI852037:QKI852038 QUE852037:QUE852038 REA852037:REA852038 RNW852037:RNW852038 RXS852037:RXS852038 SHO852037:SHO852038 SRK852037:SRK852038 TBG852037:TBG852038 TLC852037:TLC852038 TUY852037:TUY852038 UEU852037:UEU852038 UOQ852037:UOQ852038 UYM852037:UYM852038 VII852037:VII852038 VSE852037:VSE852038 WCA852037:WCA852038 WLW852037:WLW852038 WVS852037:WVS852038 K917573:K917574 JG917573:JG917574 TC917573:TC917574 ACY917573:ACY917574 AMU917573:AMU917574 AWQ917573:AWQ917574 BGM917573:BGM917574 BQI917573:BQI917574 CAE917573:CAE917574 CKA917573:CKA917574 CTW917573:CTW917574 DDS917573:DDS917574 DNO917573:DNO917574 DXK917573:DXK917574 EHG917573:EHG917574 ERC917573:ERC917574 FAY917573:FAY917574 FKU917573:FKU917574 FUQ917573:FUQ917574 GEM917573:GEM917574 GOI917573:GOI917574 GYE917573:GYE917574 HIA917573:HIA917574 HRW917573:HRW917574 IBS917573:IBS917574 ILO917573:ILO917574 IVK917573:IVK917574 JFG917573:JFG917574 JPC917573:JPC917574 JYY917573:JYY917574 KIU917573:KIU917574 KSQ917573:KSQ917574 LCM917573:LCM917574 LMI917573:LMI917574 LWE917573:LWE917574 MGA917573:MGA917574 MPW917573:MPW917574 MZS917573:MZS917574 NJO917573:NJO917574 NTK917573:NTK917574 ODG917573:ODG917574 ONC917573:ONC917574 OWY917573:OWY917574 PGU917573:PGU917574 PQQ917573:PQQ917574 QAM917573:QAM917574 QKI917573:QKI917574 QUE917573:QUE917574 REA917573:REA917574 RNW917573:RNW917574 RXS917573:RXS917574 SHO917573:SHO917574 SRK917573:SRK917574 TBG917573:TBG917574 TLC917573:TLC917574 TUY917573:TUY917574 UEU917573:UEU917574 UOQ917573:UOQ917574 UYM917573:UYM917574 VII917573:VII917574 VSE917573:VSE917574 WCA917573:WCA917574 WLW917573:WLW917574 WVS917573:WVS917574 K983109:K983110 JG983109:JG983110 TC983109:TC983110 ACY983109:ACY983110 AMU983109:AMU983110 AWQ983109:AWQ983110 BGM983109:BGM983110 BQI983109:BQI983110 CAE983109:CAE983110 CKA983109:CKA983110 CTW983109:CTW983110 DDS983109:DDS983110 DNO983109:DNO983110 DXK983109:DXK983110 EHG983109:EHG983110 ERC983109:ERC983110 FAY983109:FAY983110 FKU983109:FKU983110 FUQ983109:FUQ983110 GEM983109:GEM983110 GOI983109:GOI983110 GYE983109:GYE983110 HIA983109:HIA983110 HRW983109:HRW983110 IBS983109:IBS983110 ILO983109:ILO983110 IVK983109:IVK983110 JFG983109:JFG983110 JPC983109:JPC983110 JYY983109:JYY983110 KIU983109:KIU983110 KSQ983109:KSQ983110 LCM983109:LCM983110 LMI983109:LMI983110 LWE983109:LWE983110 MGA983109:MGA983110 MPW983109:MPW983110 MZS983109:MZS983110 NJO983109:NJO983110 NTK983109:NTK983110 ODG983109:ODG983110 ONC983109:ONC983110 OWY983109:OWY983110 PGU983109:PGU983110 PQQ983109:PQQ983110 QAM983109:QAM983110 QKI983109:QKI983110 QUE983109:QUE983110 REA983109:REA983110 RNW983109:RNW983110 RXS983109:RXS983110 SHO983109:SHO983110 SRK983109:SRK983110 TBG983109:TBG983110 TLC983109:TLC983110 TUY983109:TUY983110 UEU983109:UEU983110 UOQ983109:UOQ983110 UYM983109:UYM983110 VII983109:VII983110 VSE983109:VSE983110 WCA983109:WCA983110 WLW983109:WLW983110 WVS983109:WVS983110" xr:uid="{00000000-0002-0000-0300-00000F000000}"/>
    <dataValidation allowBlank="1" showInputMessage="1" showErrorMessage="1" prompt="Enter Prev. Year Comm. Less any Base salary" sqref="C60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C65605 JA65605 SW65605 ACS65605 AMO65605 AWK65605 BGG65605 BQC65605 BZY65605 CJU65605 CTQ65605 DDM65605 DNI65605 DXE65605 EHA65605 EQW65605 FAS65605 FKO65605 FUK65605 GEG65605 GOC65605 GXY65605 HHU65605 HRQ65605 IBM65605 ILI65605 IVE65605 JFA65605 JOW65605 JYS65605 KIO65605 KSK65605 LCG65605 LMC65605 LVY65605 MFU65605 MPQ65605 MZM65605 NJI65605 NTE65605 ODA65605 OMW65605 OWS65605 PGO65605 PQK65605 QAG65605 QKC65605 QTY65605 RDU65605 RNQ65605 RXM65605 SHI65605 SRE65605 TBA65605 TKW65605 TUS65605 UEO65605 UOK65605 UYG65605 VIC65605 VRY65605 WBU65605 WLQ65605 WVM65605 C131141 JA131141 SW131141 ACS131141 AMO131141 AWK131141 BGG131141 BQC131141 BZY131141 CJU131141 CTQ131141 DDM131141 DNI131141 DXE131141 EHA131141 EQW131141 FAS131141 FKO131141 FUK131141 GEG131141 GOC131141 GXY131141 HHU131141 HRQ131141 IBM131141 ILI131141 IVE131141 JFA131141 JOW131141 JYS131141 KIO131141 KSK131141 LCG131141 LMC131141 LVY131141 MFU131141 MPQ131141 MZM131141 NJI131141 NTE131141 ODA131141 OMW131141 OWS131141 PGO131141 PQK131141 QAG131141 QKC131141 QTY131141 RDU131141 RNQ131141 RXM131141 SHI131141 SRE131141 TBA131141 TKW131141 TUS131141 UEO131141 UOK131141 UYG131141 VIC131141 VRY131141 WBU131141 WLQ131141 WVM131141 C196677 JA196677 SW196677 ACS196677 AMO196677 AWK196677 BGG196677 BQC196677 BZY196677 CJU196677 CTQ196677 DDM196677 DNI196677 DXE196677 EHA196677 EQW196677 FAS196677 FKO196677 FUK196677 GEG196677 GOC196677 GXY196677 HHU196677 HRQ196677 IBM196677 ILI196677 IVE196677 JFA196677 JOW196677 JYS196677 KIO196677 KSK196677 LCG196677 LMC196677 LVY196677 MFU196677 MPQ196677 MZM196677 NJI196677 NTE196677 ODA196677 OMW196677 OWS196677 PGO196677 PQK196677 QAG196677 QKC196677 QTY196677 RDU196677 RNQ196677 RXM196677 SHI196677 SRE196677 TBA196677 TKW196677 TUS196677 UEO196677 UOK196677 UYG196677 VIC196677 VRY196677 WBU196677 WLQ196677 WVM196677 C262213 JA262213 SW262213 ACS262213 AMO262213 AWK262213 BGG262213 BQC262213 BZY262213 CJU262213 CTQ262213 DDM262213 DNI262213 DXE262213 EHA262213 EQW262213 FAS262213 FKO262213 FUK262213 GEG262213 GOC262213 GXY262213 HHU262213 HRQ262213 IBM262213 ILI262213 IVE262213 JFA262213 JOW262213 JYS262213 KIO262213 KSK262213 LCG262213 LMC262213 LVY262213 MFU262213 MPQ262213 MZM262213 NJI262213 NTE262213 ODA262213 OMW262213 OWS262213 PGO262213 PQK262213 QAG262213 QKC262213 QTY262213 RDU262213 RNQ262213 RXM262213 SHI262213 SRE262213 TBA262213 TKW262213 TUS262213 UEO262213 UOK262213 UYG262213 VIC262213 VRY262213 WBU262213 WLQ262213 WVM262213 C327749 JA327749 SW327749 ACS327749 AMO327749 AWK327749 BGG327749 BQC327749 BZY327749 CJU327749 CTQ327749 DDM327749 DNI327749 DXE327749 EHA327749 EQW327749 FAS327749 FKO327749 FUK327749 GEG327749 GOC327749 GXY327749 HHU327749 HRQ327749 IBM327749 ILI327749 IVE327749 JFA327749 JOW327749 JYS327749 KIO327749 KSK327749 LCG327749 LMC327749 LVY327749 MFU327749 MPQ327749 MZM327749 NJI327749 NTE327749 ODA327749 OMW327749 OWS327749 PGO327749 PQK327749 QAG327749 QKC327749 QTY327749 RDU327749 RNQ327749 RXM327749 SHI327749 SRE327749 TBA327749 TKW327749 TUS327749 UEO327749 UOK327749 UYG327749 VIC327749 VRY327749 WBU327749 WLQ327749 WVM327749 C393285 JA393285 SW393285 ACS393285 AMO393285 AWK393285 BGG393285 BQC393285 BZY393285 CJU393285 CTQ393285 DDM393285 DNI393285 DXE393285 EHA393285 EQW393285 FAS393285 FKO393285 FUK393285 GEG393285 GOC393285 GXY393285 HHU393285 HRQ393285 IBM393285 ILI393285 IVE393285 JFA393285 JOW393285 JYS393285 KIO393285 KSK393285 LCG393285 LMC393285 LVY393285 MFU393285 MPQ393285 MZM393285 NJI393285 NTE393285 ODA393285 OMW393285 OWS393285 PGO393285 PQK393285 QAG393285 QKC393285 QTY393285 RDU393285 RNQ393285 RXM393285 SHI393285 SRE393285 TBA393285 TKW393285 TUS393285 UEO393285 UOK393285 UYG393285 VIC393285 VRY393285 WBU393285 WLQ393285 WVM393285 C458821 JA458821 SW458821 ACS458821 AMO458821 AWK458821 BGG458821 BQC458821 BZY458821 CJU458821 CTQ458821 DDM458821 DNI458821 DXE458821 EHA458821 EQW458821 FAS458821 FKO458821 FUK458821 GEG458821 GOC458821 GXY458821 HHU458821 HRQ458821 IBM458821 ILI458821 IVE458821 JFA458821 JOW458821 JYS458821 KIO458821 KSK458821 LCG458821 LMC458821 LVY458821 MFU458821 MPQ458821 MZM458821 NJI458821 NTE458821 ODA458821 OMW458821 OWS458821 PGO458821 PQK458821 QAG458821 QKC458821 QTY458821 RDU458821 RNQ458821 RXM458821 SHI458821 SRE458821 TBA458821 TKW458821 TUS458821 UEO458821 UOK458821 UYG458821 VIC458821 VRY458821 WBU458821 WLQ458821 WVM458821 C524357 JA524357 SW524357 ACS524357 AMO524357 AWK524357 BGG524357 BQC524357 BZY524357 CJU524357 CTQ524357 DDM524357 DNI524357 DXE524357 EHA524357 EQW524357 FAS524357 FKO524357 FUK524357 GEG524357 GOC524357 GXY524357 HHU524357 HRQ524357 IBM524357 ILI524357 IVE524357 JFA524357 JOW524357 JYS524357 KIO524357 KSK524357 LCG524357 LMC524357 LVY524357 MFU524357 MPQ524357 MZM524357 NJI524357 NTE524357 ODA524357 OMW524357 OWS524357 PGO524357 PQK524357 QAG524357 QKC524357 QTY524357 RDU524357 RNQ524357 RXM524357 SHI524357 SRE524357 TBA524357 TKW524357 TUS524357 UEO524357 UOK524357 UYG524357 VIC524357 VRY524357 WBU524357 WLQ524357 WVM524357 C589893 JA589893 SW589893 ACS589893 AMO589893 AWK589893 BGG589893 BQC589893 BZY589893 CJU589893 CTQ589893 DDM589893 DNI589893 DXE589893 EHA589893 EQW589893 FAS589893 FKO589893 FUK589893 GEG589893 GOC589893 GXY589893 HHU589893 HRQ589893 IBM589893 ILI589893 IVE589893 JFA589893 JOW589893 JYS589893 KIO589893 KSK589893 LCG589893 LMC589893 LVY589893 MFU589893 MPQ589893 MZM589893 NJI589893 NTE589893 ODA589893 OMW589893 OWS589893 PGO589893 PQK589893 QAG589893 QKC589893 QTY589893 RDU589893 RNQ589893 RXM589893 SHI589893 SRE589893 TBA589893 TKW589893 TUS589893 UEO589893 UOK589893 UYG589893 VIC589893 VRY589893 WBU589893 WLQ589893 WVM589893 C655429 JA655429 SW655429 ACS655429 AMO655429 AWK655429 BGG655429 BQC655429 BZY655429 CJU655429 CTQ655429 DDM655429 DNI655429 DXE655429 EHA655429 EQW655429 FAS655429 FKO655429 FUK655429 GEG655429 GOC655429 GXY655429 HHU655429 HRQ655429 IBM655429 ILI655429 IVE655429 JFA655429 JOW655429 JYS655429 KIO655429 KSK655429 LCG655429 LMC655429 LVY655429 MFU655429 MPQ655429 MZM655429 NJI655429 NTE655429 ODA655429 OMW655429 OWS655429 PGO655429 PQK655429 QAG655429 QKC655429 QTY655429 RDU655429 RNQ655429 RXM655429 SHI655429 SRE655429 TBA655429 TKW655429 TUS655429 UEO655429 UOK655429 UYG655429 VIC655429 VRY655429 WBU655429 WLQ655429 WVM655429 C720965 JA720965 SW720965 ACS720965 AMO720965 AWK720965 BGG720965 BQC720965 BZY720965 CJU720965 CTQ720965 DDM720965 DNI720965 DXE720965 EHA720965 EQW720965 FAS720965 FKO720965 FUK720965 GEG720965 GOC720965 GXY720965 HHU720965 HRQ720965 IBM720965 ILI720965 IVE720965 JFA720965 JOW720965 JYS720965 KIO720965 KSK720965 LCG720965 LMC720965 LVY720965 MFU720965 MPQ720965 MZM720965 NJI720965 NTE720965 ODA720965 OMW720965 OWS720965 PGO720965 PQK720965 QAG720965 QKC720965 QTY720965 RDU720965 RNQ720965 RXM720965 SHI720965 SRE720965 TBA720965 TKW720965 TUS720965 UEO720965 UOK720965 UYG720965 VIC720965 VRY720965 WBU720965 WLQ720965 WVM720965 C786501 JA786501 SW786501 ACS786501 AMO786501 AWK786501 BGG786501 BQC786501 BZY786501 CJU786501 CTQ786501 DDM786501 DNI786501 DXE786501 EHA786501 EQW786501 FAS786501 FKO786501 FUK786501 GEG786501 GOC786501 GXY786501 HHU786501 HRQ786501 IBM786501 ILI786501 IVE786501 JFA786501 JOW786501 JYS786501 KIO786501 KSK786501 LCG786501 LMC786501 LVY786501 MFU786501 MPQ786501 MZM786501 NJI786501 NTE786501 ODA786501 OMW786501 OWS786501 PGO786501 PQK786501 QAG786501 QKC786501 QTY786501 RDU786501 RNQ786501 RXM786501 SHI786501 SRE786501 TBA786501 TKW786501 TUS786501 UEO786501 UOK786501 UYG786501 VIC786501 VRY786501 WBU786501 WLQ786501 WVM786501 C852037 JA852037 SW852037 ACS852037 AMO852037 AWK852037 BGG852037 BQC852037 BZY852037 CJU852037 CTQ852037 DDM852037 DNI852037 DXE852037 EHA852037 EQW852037 FAS852037 FKO852037 FUK852037 GEG852037 GOC852037 GXY852037 HHU852037 HRQ852037 IBM852037 ILI852037 IVE852037 JFA852037 JOW852037 JYS852037 KIO852037 KSK852037 LCG852037 LMC852037 LVY852037 MFU852037 MPQ852037 MZM852037 NJI852037 NTE852037 ODA852037 OMW852037 OWS852037 PGO852037 PQK852037 QAG852037 QKC852037 QTY852037 RDU852037 RNQ852037 RXM852037 SHI852037 SRE852037 TBA852037 TKW852037 TUS852037 UEO852037 UOK852037 UYG852037 VIC852037 VRY852037 WBU852037 WLQ852037 WVM852037 C917573 JA917573 SW917573 ACS917573 AMO917573 AWK917573 BGG917573 BQC917573 BZY917573 CJU917573 CTQ917573 DDM917573 DNI917573 DXE917573 EHA917573 EQW917573 FAS917573 FKO917573 FUK917573 GEG917573 GOC917573 GXY917573 HHU917573 HRQ917573 IBM917573 ILI917573 IVE917573 JFA917573 JOW917573 JYS917573 KIO917573 KSK917573 LCG917573 LMC917573 LVY917573 MFU917573 MPQ917573 MZM917573 NJI917573 NTE917573 ODA917573 OMW917573 OWS917573 PGO917573 PQK917573 QAG917573 QKC917573 QTY917573 RDU917573 RNQ917573 RXM917573 SHI917573 SRE917573 TBA917573 TKW917573 TUS917573 UEO917573 UOK917573 UYG917573 VIC917573 VRY917573 WBU917573 WLQ917573 WVM917573 C983109 JA983109 SW983109 ACS983109 AMO983109 AWK983109 BGG983109 BQC983109 BZY983109 CJU983109 CTQ983109 DDM983109 DNI983109 DXE983109 EHA983109 EQW983109 FAS983109 FKO983109 FUK983109 GEG983109 GOC983109 GXY983109 HHU983109 HRQ983109 IBM983109 ILI983109 IVE983109 JFA983109 JOW983109 JYS983109 KIO983109 KSK983109 LCG983109 LMC983109 LVY983109 MFU983109 MPQ983109 MZM983109 NJI983109 NTE983109 ODA983109 OMW983109 OWS983109 PGO983109 PQK983109 QAG983109 QKC983109 QTY983109 RDU983109 RNQ983109 RXM983109 SHI983109 SRE983109 TBA983109 TKW983109 TUS983109 UEO983109 UOK983109 UYG983109 VIC983109 VRY983109 WBU983109 WLQ983109 WVM983109" xr:uid="{00000000-0002-0000-0300-000010000000}"/>
    <dataValidation allowBlank="1" showInputMessage="1" showErrorMessage="1" prompt="Enter source of Other Income_x000a_" sqref="E77:H78 JC77:JD78 SY77:SZ78 ACU77:ACV78 AMQ77:AMR78 AWM77:AWN78 BGI77:BGJ78 BQE77:BQF78 CAA77:CAB78 CJW77:CJX78 CTS77:CTT78 DDO77:DDP78 DNK77:DNL78 DXG77:DXH78 EHC77:EHD78 EQY77:EQZ78 FAU77:FAV78 FKQ77:FKR78 FUM77:FUN78 GEI77:GEJ78 GOE77:GOF78 GYA77:GYB78 HHW77:HHX78 HRS77:HRT78 IBO77:IBP78 ILK77:ILL78 IVG77:IVH78 JFC77:JFD78 JOY77:JOZ78 JYU77:JYV78 KIQ77:KIR78 KSM77:KSN78 LCI77:LCJ78 LME77:LMF78 LWA77:LWB78 MFW77:MFX78 MPS77:MPT78 MZO77:MZP78 NJK77:NJL78 NTG77:NTH78 ODC77:ODD78 OMY77:OMZ78 OWU77:OWV78 PGQ77:PGR78 PQM77:PQN78 QAI77:QAJ78 QKE77:QKF78 QUA77:QUB78 RDW77:RDX78 RNS77:RNT78 RXO77:RXP78 SHK77:SHL78 SRG77:SRH78 TBC77:TBD78 TKY77:TKZ78 TUU77:TUV78 UEQ77:UER78 UOM77:UON78 UYI77:UYJ78 VIE77:VIF78 VSA77:VSB78 WBW77:WBX78 WLS77:WLT78 WVO77:WVP78 E65621:H65621 JC65621:JD65621 SY65621:SZ65621 ACU65621:ACV65621 AMQ65621:AMR65621 AWM65621:AWN65621 BGI65621:BGJ65621 BQE65621:BQF65621 CAA65621:CAB65621 CJW65621:CJX65621 CTS65621:CTT65621 DDO65621:DDP65621 DNK65621:DNL65621 DXG65621:DXH65621 EHC65621:EHD65621 EQY65621:EQZ65621 FAU65621:FAV65621 FKQ65621:FKR65621 FUM65621:FUN65621 GEI65621:GEJ65621 GOE65621:GOF65621 GYA65621:GYB65621 HHW65621:HHX65621 HRS65621:HRT65621 IBO65621:IBP65621 ILK65621:ILL65621 IVG65621:IVH65621 JFC65621:JFD65621 JOY65621:JOZ65621 JYU65621:JYV65621 KIQ65621:KIR65621 KSM65621:KSN65621 LCI65621:LCJ65621 LME65621:LMF65621 LWA65621:LWB65621 MFW65621:MFX65621 MPS65621:MPT65621 MZO65621:MZP65621 NJK65621:NJL65621 NTG65621:NTH65621 ODC65621:ODD65621 OMY65621:OMZ65621 OWU65621:OWV65621 PGQ65621:PGR65621 PQM65621:PQN65621 QAI65621:QAJ65621 QKE65621:QKF65621 QUA65621:QUB65621 RDW65621:RDX65621 RNS65621:RNT65621 RXO65621:RXP65621 SHK65621:SHL65621 SRG65621:SRH65621 TBC65621:TBD65621 TKY65621:TKZ65621 TUU65621:TUV65621 UEQ65621:UER65621 UOM65621:UON65621 UYI65621:UYJ65621 VIE65621:VIF65621 VSA65621:VSB65621 WBW65621:WBX65621 WLS65621:WLT65621 WVO65621:WVP65621 E131157:H131157 JC131157:JD131157 SY131157:SZ131157 ACU131157:ACV131157 AMQ131157:AMR131157 AWM131157:AWN131157 BGI131157:BGJ131157 BQE131157:BQF131157 CAA131157:CAB131157 CJW131157:CJX131157 CTS131157:CTT131157 DDO131157:DDP131157 DNK131157:DNL131157 DXG131157:DXH131157 EHC131157:EHD131157 EQY131157:EQZ131157 FAU131157:FAV131157 FKQ131157:FKR131157 FUM131157:FUN131157 GEI131157:GEJ131157 GOE131157:GOF131157 GYA131157:GYB131157 HHW131157:HHX131157 HRS131157:HRT131157 IBO131157:IBP131157 ILK131157:ILL131157 IVG131157:IVH131157 JFC131157:JFD131157 JOY131157:JOZ131157 JYU131157:JYV131157 KIQ131157:KIR131157 KSM131157:KSN131157 LCI131157:LCJ131157 LME131157:LMF131157 LWA131157:LWB131157 MFW131157:MFX131157 MPS131157:MPT131157 MZO131157:MZP131157 NJK131157:NJL131157 NTG131157:NTH131157 ODC131157:ODD131157 OMY131157:OMZ131157 OWU131157:OWV131157 PGQ131157:PGR131157 PQM131157:PQN131157 QAI131157:QAJ131157 QKE131157:QKF131157 QUA131157:QUB131157 RDW131157:RDX131157 RNS131157:RNT131157 RXO131157:RXP131157 SHK131157:SHL131157 SRG131157:SRH131157 TBC131157:TBD131157 TKY131157:TKZ131157 TUU131157:TUV131157 UEQ131157:UER131157 UOM131157:UON131157 UYI131157:UYJ131157 VIE131157:VIF131157 VSA131157:VSB131157 WBW131157:WBX131157 WLS131157:WLT131157 WVO131157:WVP131157 E196693:H196693 JC196693:JD196693 SY196693:SZ196693 ACU196693:ACV196693 AMQ196693:AMR196693 AWM196693:AWN196693 BGI196693:BGJ196693 BQE196693:BQF196693 CAA196693:CAB196693 CJW196693:CJX196693 CTS196693:CTT196693 DDO196693:DDP196693 DNK196693:DNL196693 DXG196693:DXH196693 EHC196693:EHD196693 EQY196693:EQZ196693 FAU196693:FAV196693 FKQ196693:FKR196693 FUM196693:FUN196693 GEI196693:GEJ196693 GOE196693:GOF196693 GYA196693:GYB196693 HHW196693:HHX196693 HRS196693:HRT196693 IBO196693:IBP196693 ILK196693:ILL196693 IVG196693:IVH196693 JFC196693:JFD196693 JOY196693:JOZ196693 JYU196693:JYV196693 KIQ196693:KIR196693 KSM196693:KSN196693 LCI196693:LCJ196693 LME196693:LMF196693 LWA196693:LWB196693 MFW196693:MFX196693 MPS196693:MPT196693 MZO196693:MZP196693 NJK196693:NJL196693 NTG196693:NTH196693 ODC196693:ODD196693 OMY196693:OMZ196693 OWU196693:OWV196693 PGQ196693:PGR196693 PQM196693:PQN196693 QAI196693:QAJ196693 QKE196693:QKF196693 QUA196693:QUB196693 RDW196693:RDX196693 RNS196693:RNT196693 RXO196693:RXP196693 SHK196693:SHL196693 SRG196693:SRH196693 TBC196693:TBD196693 TKY196693:TKZ196693 TUU196693:TUV196693 UEQ196693:UER196693 UOM196693:UON196693 UYI196693:UYJ196693 VIE196693:VIF196693 VSA196693:VSB196693 WBW196693:WBX196693 WLS196693:WLT196693 WVO196693:WVP196693 E262229:H262229 JC262229:JD262229 SY262229:SZ262229 ACU262229:ACV262229 AMQ262229:AMR262229 AWM262229:AWN262229 BGI262229:BGJ262229 BQE262229:BQF262229 CAA262229:CAB262229 CJW262229:CJX262229 CTS262229:CTT262229 DDO262229:DDP262229 DNK262229:DNL262229 DXG262229:DXH262229 EHC262229:EHD262229 EQY262229:EQZ262229 FAU262229:FAV262229 FKQ262229:FKR262229 FUM262229:FUN262229 GEI262229:GEJ262229 GOE262229:GOF262229 GYA262229:GYB262229 HHW262229:HHX262229 HRS262229:HRT262229 IBO262229:IBP262229 ILK262229:ILL262229 IVG262229:IVH262229 JFC262229:JFD262229 JOY262229:JOZ262229 JYU262229:JYV262229 KIQ262229:KIR262229 KSM262229:KSN262229 LCI262229:LCJ262229 LME262229:LMF262229 LWA262229:LWB262229 MFW262229:MFX262229 MPS262229:MPT262229 MZO262229:MZP262229 NJK262229:NJL262229 NTG262229:NTH262229 ODC262229:ODD262229 OMY262229:OMZ262229 OWU262229:OWV262229 PGQ262229:PGR262229 PQM262229:PQN262229 QAI262229:QAJ262229 QKE262229:QKF262229 QUA262229:QUB262229 RDW262229:RDX262229 RNS262229:RNT262229 RXO262229:RXP262229 SHK262229:SHL262229 SRG262229:SRH262229 TBC262229:TBD262229 TKY262229:TKZ262229 TUU262229:TUV262229 UEQ262229:UER262229 UOM262229:UON262229 UYI262229:UYJ262229 VIE262229:VIF262229 VSA262229:VSB262229 WBW262229:WBX262229 WLS262229:WLT262229 WVO262229:WVP262229 E327765:H327765 JC327765:JD327765 SY327765:SZ327765 ACU327765:ACV327765 AMQ327765:AMR327765 AWM327765:AWN327765 BGI327765:BGJ327765 BQE327765:BQF327765 CAA327765:CAB327765 CJW327765:CJX327765 CTS327765:CTT327765 DDO327765:DDP327765 DNK327765:DNL327765 DXG327765:DXH327765 EHC327765:EHD327765 EQY327765:EQZ327765 FAU327765:FAV327765 FKQ327765:FKR327765 FUM327765:FUN327765 GEI327765:GEJ327765 GOE327765:GOF327765 GYA327765:GYB327765 HHW327765:HHX327765 HRS327765:HRT327765 IBO327765:IBP327765 ILK327765:ILL327765 IVG327765:IVH327765 JFC327765:JFD327765 JOY327765:JOZ327765 JYU327765:JYV327765 KIQ327765:KIR327765 KSM327765:KSN327765 LCI327765:LCJ327765 LME327765:LMF327765 LWA327765:LWB327765 MFW327765:MFX327765 MPS327765:MPT327765 MZO327765:MZP327765 NJK327765:NJL327765 NTG327765:NTH327765 ODC327765:ODD327765 OMY327765:OMZ327765 OWU327765:OWV327765 PGQ327765:PGR327765 PQM327765:PQN327765 QAI327765:QAJ327765 QKE327765:QKF327765 QUA327765:QUB327765 RDW327765:RDX327765 RNS327765:RNT327765 RXO327765:RXP327765 SHK327765:SHL327765 SRG327765:SRH327765 TBC327765:TBD327765 TKY327765:TKZ327765 TUU327765:TUV327765 UEQ327765:UER327765 UOM327765:UON327765 UYI327765:UYJ327765 VIE327765:VIF327765 VSA327765:VSB327765 WBW327765:WBX327765 WLS327765:WLT327765 WVO327765:WVP327765 E393301:H393301 JC393301:JD393301 SY393301:SZ393301 ACU393301:ACV393301 AMQ393301:AMR393301 AWM393301:AWN393301 BGI393301:BGJ393301 BQE393301:BQF393301 CAA393301:CAB393301 CJW393301:CJX393301 CTS393301:CTT393301 DDO393301:DDP393301 DNK393301:DNL393301 DXG393301:DXH393301 EHC393301:EHD393301 EQY393301:EQZ393301 FAU393301:FAV393301 FKQ393301:FKR393301 FUM393301:FUN393301 GEI393301:GEJ393301 GOE393301:GOF393301 GYA393301:GYB393301 HHW393301:HHX393301 HRS393301:HRT393301 IBO393301:IBP393301 ILK393301:ILL393301 IVG393301:IVH393301 JFC393301:JFD393301 JOY393301:JOZ393301 JYU393301:JYV393301 KIQ393301:KIR393301 KSM393301:KSN393301 LCI393301:LCJ393301 LME393301:LMF393301 LWA393301:LWB393301 MFW393301:MFX393301 MPS393301:MPT393301 MZO393301:MZP393301 NJK393301:NJL393301 NTG393301:NTH393301 ODC393301:ODD393301 OMY393301:OMZ393301 OWU393301:OWV393301 PGQ393301:PGR393301 PQM393301:PQN393301 QAI393301:QAJ393301 QKE393301:QKF393301 QUA393301:QUB393301 RDW393301:RDX393301 RNS393301:RNT393301 RXO393301:RXP393301 SHK393301:SHL393301 SRG393301:SRH393301 TBC393301:TBD393301 TKY393301:TKZ393301 TUU393301:TUV393301 UEQ393301:UER393301 UOM393301:UON393301 UYI393301:UYJ393301 VIE393301:VIF393301 VSA393301:VSB393301 WBW393301:WBX393301 WLS393301:WLT393301 WVO393301:WVP393301 E458837:H458837 JC458837:JD458837 SY458837:SZ458837 ACU458837:ACV458837 AMQ458837:AMR458837 AWM458837:AWN458837 BGI458837:BGJ458837 BQE458837:BQF458837 CAA458837:CAB458837 CJW458837:CJX458837 CTS458837:CTT458837 DDO458837:DDP458837 DNK458837:DNL458837 DXG458837:DXH458837 EHC458837:EHD458837 EQY458837:EQZ458837 FAU458837:FAV458837 FKQ458837:FKR458837 FUM458837:FUN458837 GEI458837:GEJ458837 GOE458837:GOF458837 GYA458837:GYB458837 HHW458837:HHX458837 HRS458837:HRT458837 IBO458837:IBP458837 ILK458837:ILL458837 IVG458837:IVH458837 JFC458837:JFD458837 JOY458837:JOZ458837 JYU458837:JYV458837 KIQ458837:KIR458837 KSM458837:KSN458837 LCI458837:LCJ458837 LME458837:LMF458837 LWA458837:LWB458837 MFW458837:MFX458837 MPS458837:MPT458837 MZO458837:MZP458837 NJK458837:NJL458837 NTG458837:NTH458837 ODC458837:ODD458837 OMY458837:OMZ458837 OWU458837:OWV458837 PGQ458837:PGR458837 PQM458837:PQN458837 QAI458837:QAJ458837 QKE458837:QKF458837 QUA458837:QUB458837 RDW458837:RDX458837 RNS458837:RNT458837 RXO458837:RXP458837 SHK458837:SHL458837 SRG458837:SRH458837 TBC458837:TBD458837 TKY458837:TKZ458837 TUU458837:TUV458837 UEQ458837:UER458837 UOM458837:UON458837 UYI458837:UYJ458837 VIE458837:VIF458837 VSA458837:VSB458837 WBW458837:WBX458837 WLS458837:WLT458837 WVO458837:WVP458837 E524373:H524373 JC524373:JD524373 SY524373:SZ524373 ACU524373:ACV524373 AMQ524373:AMR524373 AWM524373:AWN524373 BGI524373:BGJ524373 BQE524373:BQF524373 CAA524373:CAB524373 CJW524373:CJX524373 CTS524373:CTT524373 DDO524373:DDP524373 DNK524373:DNL524373 DXG524373:DXH524373 EHC524373:EHD524373 EQY524373:EQZ524373 FAU524373:FAV524373 FKQ524373:FKR524373 FUM524373:FUN524373 GEI524373:GEJ524373 GOE524373:GOF524373 GYA524373:GYB524373 HHW524373:HHX524373 HRS524373:HRT524373 IBO524373:IBP524373 ILK524373:ILL524373 IVG524373:IVH524373 JFC524373:JFD524373 JOY524373:JOZ524373 JYU524373:JYV524373 KIQ524373:KIR524373 KSM524373:KSN524373 LCI524373:LCJ524373 LME524373:LMF524373 LWA524373:LWB524373 MFW524373:MFX524373 MPS524373:MPT524373 MZO524373:MZP524373 NJK524373:NJL524373 NTG524373:NTH524373 ODC524373:ODD524373 OMY524373:OMZ524373 OWU524373:OWV524373 PGQ524373:PGR524373 PQM524373:PQN524373 QAI524373:QAJ524373 QKE524373:QKF524373 QUA524373:QUB524373 RDW524373:RDX524373 RNS524373:RNT524373 RXO524373:RXP524373 SHK524373:SHL524373 SRG524373:SRH524373 TBC524373:TBD524373 TKY524373:TKZ524373 TUU524373:TUV524373 UEQ524373:UER524373 UOM524373:UON524373 UYI524373:UYJ524373 VIE524373:VIF524373 VSA524373:VSB524373 WBW524373:WBX524373 WLS524373:WLT524373 WVO524373:WVP524373 E589909:H589909 JC589909:JD589909 SY589909:SZ589909 ACU589909:ACV589909 AMQ589909:AMR589909 AWM589909:AWN589909 BGI589909:BGJ589909 BQE589909:BQF589909 CAA589909:CAB589909 CJW589909:CJX589909 CTS589909:CTT589909 DDO589909:DDP589909 DNK589909:DNL589909 DXG589909:DXH589909 EHC589909:EHD589909 EQY589909:EQZ589909 FAU589909:FAV589909 FKQ589909:FKR589909 FUM589909:FUN589909 GEI589909:GEJ589909 GOE589909:GOF589909 GYA589909:GYB589909 HHW589909:HHX589909 HRS589909:HRT589909 IBO589909:IBP589909 ILK589909:ILL589909 IVG589909:IVH589909 JFC589909:JFD589909 JOY589909:JOZ589909 JYU589909:JYV589909 KIQ589909:KIR589909 KSM589909:KSN589909 LCI589909:LCJ589909 LME589909:LMF589909 LWA589909:LWB589909 MFW589909:MFX589909 MPS589909:MPT589909 MZO589909:MZP589909 NJK589909:NJL589909 NTG589909:NTH589909 ODC589909:ODD589909 OMY589909:OMZ589909 OWU589909:OWV589909 PGQ589909:PGR589909 PQM589909:PQN589909 QAI589909:QAJ589909 QKE589909:QKF589909 QUA589909:QUB589909 RDW589909:RDX589909 RNS589909:RNT589909 RXO589909:RXP589909 SHK589909:SHL589909 SRG589909:SRH589909 TBC589909:TBD589909 TKY589909:TKZ589909 TUU589909:TUV589909 UEQ589909:UER589909 UOM589909:UON589909 UYI589909:UYJ589909 VIE589909:VIF589909 VSA589909:VSB589909 WBW589909:WBX589909 WLS589909:WLT589909 WVO589909:WVP589909 E655445:H655445 JC655445:JD655445 SY655445:SZ655445 ACU655445:ACV655445 AMQ655445:AMR655445 AWM655445:AWN655445 BGI655445:BGJ655445 BQE655445:BQF655445 CAA655445:CAB655445 CJW655445:CJX655445 CTS655445:CTT655445 DDO655445:DDP655445 DNK655445:DNL655445 DXG655445:DXH655445 EHC655445:EHD655445 EQY655445:EQZ655445 FAU655445:FAV655445 FKQ655445:FKR655445 FUM655445:FUN655445 GEI655445:GEJ655445 GOE655445:GOF655445 GYA655445:GYB655445 HHW655445:HHX655445 HRS655445:HRT655445 IBO655445:IBP655445 ILK655445:ILL655445 IVG655445:IVH655445 JFC655445:JFD655445 JOY655445:JOZ655445 JYU655445:JYV655445 KIQ655445:KIR655445 KSM655445:KSN655445 LCI655445:LCJ655445 LME655445:LMF655445 LWA655445:LWB655445 MFW655445:MFX655445 MPS655445:MPT655445 MZO655445:MZP655445 NJK655445:NJL655445 NTG655445:NTH655445 ODC655445:ODD655445 OMY655445:OMZ655445 OWU655445:OWV655445 PGQ655445:PGR655445 PQM655445:PQN655445 QAI655445:QAJ655445 QKE655445:QKF655445 QUA655445:QUB655445 RDW655445:RDX655445 RNS655445:RNT655445 RXO655445:RXP655445 SHK655445:SHL655445 SRG655445:SRH655445 TBC655445:TBD655445 TKY655445:TKZ655445 TUU655445:TUV655445 UEQ655445:UER655445 UOM655445:UON655445 UYI655445:UYJ655445 VIE655445:VIF655445 VSA655445:VSB655445 WBW655445:WBX655445 WLS655445:WLT655445 WVO655445:WVP655445 E720981:H720981 JC720981:JD720981 SY720981:SZ720981 ACU720981:ACV720981 AMQ720981:AMR720981 AWM720981:AWN720981 BGI720981:BGJ720981 BQE720981:BQF720981 CAA720981:CAB720981 CJW720981:CJX720981 CTS720981:CTT720981 DDO720981:DDP720981 DNK720981:DNL720981 DXG720981:DXH720981 EHC720981:EHD720981 EQY720981:EQZ720981 FAU720981:FAV720981 FKQ720981:FKR720981 FUM720981:FUN720981 GEI720981:GEJ720981 GOE720981:GOF720981 GYA720981:GYB720981 HHW720981:HHX720981 HRS720981:HRT720981 IBO720981:IBP720981 ILK720981:ILL720981 IVG720981:IVH720981 JFC720981:JFD720981 JOY720981:JOZ720981 JYU720981:JYV720981 KIQ720981:KIR720981 KSM720981:KSN720981 LCI720981:LCJ720981 LME720981:LMF720981 LWA720981:LWB720981 MFW720981:MFX720981 MPS720981:MPT720981 MZO720981:MZP720981 NJK720981:NJL720981 NTG720981:NTH720981 ODC720981:ODD720981 OMY720981:OMZ720981 OWU720981:OWV720981 PGQ720981:PGR720981 PQM720981:PQN720981 QAI720981:QAJ720981 QKE720981:QKF720981 QUA720981:QUB720981 RDW720981:RDX720981 RNS720981:RNT720981 RXO720981:RXP720981 SHK720981:SHL720981 SRG720981:SRH720981 TBC720981:TBD720981 TKY720981:TKZ720981 TUU720981:TUV720981 UEQ720981:UER720981 UOM720981:UON720981 UYI720981:UYJ720981 VIE720981:VIF720981 VSA720981:VSB720981 WBW720981:WBX720981 WLS720981:WLT720981 WVO720981:WVP720981 E786517:H786517 JC786517:JD786517 SY786517:SZ786517 ACU786517:ACV786517 AMQ786517:AMR786517 AWM786517:AWN786517 BGI786517:BGJ786517 BQE786517:BQF786517 CAA786517:CAB786517 CJW786517:CJX786517 CTS786517:CTT786517 DDO786517:DDP786517 DNK786517:DNL786517 DXG786517:DXH786517 EHC786517:EHD786517 EQY786517:EQZ786517 FAU786517:FAV786517 FKQ786517:FKR786517 FUM786517:FUN786517 GEI786517:GEJ786517 GOE786517:GOF786517 GYA786517:GYB786517 HHW786517:HHX786517 HRS786517:HRT786517 IBO786517:IBP786517 ILK786517:ILL786517 IVG786517:IVH786517 JFC786517:JFD786517 JOY786517:JOZ786517 JYU786517:JYV786517 KIQ786517:KIR786517 KSM786517:KSN786517 LCI786517:LCJ786517 LME786517:LMF786517 LWA786517:LWB786517 MFW786517:MFX786517 MPS786517:MPT786517 MZO786517:MZP786517 NJK786517:NJL786517 NTG786517:NTH786517 ODC786517:ODD786517 OMY786517:OMZ786517 OWU786517:OWV786517 PGQ786517:PGR786517 PQM786517:PQN786517 QAI786517:QAJ786517 QKE786517:QKF786517 QUA786517:QUB786517 RDW786517:RDX786517 RNS786517:RNT786517 RXO786517:RXP786517 SHK786517:SHL786517 SRG786517:SRH786517 TBC786517:TBD786517 TKY786517:TKZ786517 TUU786517:TUV786517 UEQ786517:UER786517 UOM786517:UON786517 UYI786517:UYJ786517 VIE786517:VIF786517 VSA786517:VSB786517 WBW786517:WBX786517 WLS786517:WLT786517 WVO786517:WVP786517 E852053:H852053 JC852053:JD852053 SY852053:SZ852053 ACU852053:ACV852053 AMQ852053:AMR852053 AWM852053:AWN852053 BGI852053:BGJ852053 BQE852053:BQF852053 CAA852053:CAB852053 CJW852053:CJX852053 CTS852053:CTT852053 DDO852053:DDP852053 DNK852053:DNL852053 DXG852053:DXH852053 EHC852053:EHD852053 EQY852053:EQZ852053 FAU852053:FAV852053 FKQ852053:FKR852053 FUM852053:FUN852053 GEI852053:GEJ852053 GOE852053:GOF852053 GYA852053:GYB852053 HHW852053:HHX852053 HRS852053:HRT852053 IBO852053:IBP852053 ILK852053:ILL852053 IVG852053:IVH852053 JFC852053:JFD852053 JOY852053:JOZ852053 JYU852053:JYV852053 KIQ852053:KIR852053 KSM852053:KSN852053 LCI852053:LCJ852053 LME852053:LMF852053 LWA852053:LWB852053 MFW852053:MFX852053 MPS852053:MPT852053 MZO852053:MZP852053 NJK852053:NJL852053 NTG852053:NTH852053 ODC852053:ODD852053 OMY852053:OMZ852053 OWU852053:OWV852053 PGQ852053:PGR852053 PQM852053:PQN852053 QAI852053:QAJ852053 QKE852053:QKF852053 QUA852053:QUB852053 RDW852053:RDX852053 RNS852053:RNT852053 RXO852053:RXP852053 SHK852053:SHL852053 SRG852053:SRH852053 TBC852053:TBD852053 TKY852053:TKZ852053 TUU852053:TUV852053 UEQ852053:UER852053 UOM852053:UON852053 UYI852053:UYJ852053 VIE852053:VIF852053 VSA852053:VSB852053 WBW852053:WBX852053 WLS852053:WLT852053 WVO852053:WVP852053 E917589:H917589 JC917589:JD917589 SY917589:SZ917589 ACU917589:ACV917589 AMQ917589:AMR917589 AWM917589:AWN917589 BGI917589:BGJ917589 BQE917589:BQF917589 CAA917589:CAB917589 CJW917589:CJX917589 CTS917589:CTT917589 DDO917589:DDP917589 DNK917589:DNL917589 DXG917589:DXH917589 EHC917589:EHD917589 EQY917589:EQZ917589 FAU917589:FAV917589 FKQ917589:FKR917589 FUM917589:FUN917589 GEI917589:GEJ917589 GOE917589:GOF917589 GYA917589:GYB917589 HHW917589:HHX917589 HRS917589:HRT917589 IBO917589:IBP917589 ILK917589:ILL917589 IVG917589:IVH917589 JFC917589:JFD917589 JOY917589:JOZ917589 JYU917589:JYV917589 KIQ917589:KIR917589 KSM917589:KSN917589 LCI917589:LCJ917589 LME917589:LMF917589 LWA917589:LWB917589 MFW917589:MFX917589 MPS917589:MPT917589 MZO917589:MZP917589 NJK917589:NJL917589 NTG917589:NTH917589 ODC917589:ODD917589 OMY917589:OMZ917589 OWU917589:OWV917589 PGQ917589:PGR917589 PQM917589:PQN917589 QAI917589:QAJ917589 QKE917589:QKF917589 QUA917589:QUB917589 RDW917589:RDX917589 RNS917589:RNT917589 RXO917589:RXP917589 SHK917589:SHL917589 SRG917589:SRH917589 TBC917589:TBD917589 TKY917589:TKZ917589 TUU917589:TUV917589 UEQ917589:UER917589 UOM917589:UON917589 UYI917589:UYJ917589 VIE917589:VIF917589 VSA917589:VSB917589 WBW917589:WBX917589 WLS917589:WLT917589 WVO917589:WVP917589 E983125:H983125 JC983125:JD983125 SY983125:SZ983125 ACU983125:ACV983125 AMQ983125:AMR983125 AWM983125:AWN983125 BGI983125:BGJ983125 BQE983125:BQF983125 CAA983125:CAB983125 CJW983125:CJX983125 CTS983125:CTT983125 DDO983125:DDP983125 DNK983125:DNL983125 DXG983125:DXH983125 EHC983125:EHD983125 EQY983125:EQZ983125 FAU983125:FAV983125 FKQ983125:FKR983125 FUM983125:FUN983125 GEI983125:GEJ983125 GOE983125:GOF983125 GYA983125:GYB983125 HHW983125:HHX983125 HRS983125:HRT983125 IBO983125:IBP983125 ILK983125:ILL983125 IVG983125:IVH983125 JFC983125:JFD983125 JOY983125:JOZ983125 JYU983125:JYV983125 KIQ983125:KIR983125 KSM983125:KSN983125 LCI983125:LCJ983125 LME983125:LMF983125 LWA983125:LWB983125 MFW983125:MFX983125 MPS983125:MPT983125 MZO983125:MZP983125 NJK983125:NJL983125 NTG983125:NTH983125 ODC983125:ODD983125 OMY983125:OMZ983125 OWU983125:OWV983125 PGQ983125:PGR983125 PQM983125:PQN983125 QAI983125:QAJ983125 QKE983125:QKF983125 QUA983125:QUB983125 RDW983125:RDX983125 RNS983125:RNT983125 RXO983125:RXP983125 SHK983125:SHL983125 SRG983125:SRH983125 TBC983125:TBD983125 TKY983125:TKZ983125 TUU983125:TUV983125 UEQ983125:UER983125 UOM983125:UON983125 UYI983125:UYJ983125 VIE983125:VIF983125 VSA983125:VSB983125 WBW983125:WBX983125 WLS983125:WLT983125 WVO983125:WVP983125 E92:H92 JC92:JD92 SY92:SZ92 ACU92:ACV92 AMQ92:AMR92 AWM92:AWN92 BGI92:BGJ92 BQE92:BQF92 CAA92:CAB92 CJW92:CJX92 CTS92:CTT92 DDO92:DDP92 DNK92:DNL92 DXG92:DXH92 EHC92:EHD92 EQY92:EQZ92 FAU92:FAV92 FKQ92:FKR92 FUM92:FUN92 GEI92:GEJ92 GOE92:GOF92 GYA92:GYB92 HHW92:HHX92 HRS92:HRT92 IBO92:IBP92 ILK92:ILL92 IVG92:IVH92 JFC92:JFD92 JOY92:JOZ92 JYU92:JYV92 KIQ92:KIR92 KSM92:KSN92 LCI92:LCJ92 LME92:LMF92 LWA92:LWB92 MFW92:MFX92 MPS92:MPT92 MZO92:MZP92 NJK92:NJL92 NTG92:NTH92 ODC92:ODD92 OMY92:OMZ92 OWU92:OWV92 PGQ92:PGR92 PQM92:PQN92 QAI92:QAJ92 QKE92:QKF92 QUA92:QUB92 RDW92:RDX92 RNS92:RNT92 RXO92:RXP92 SHK92:SHL92 SRG92:SRH92 TBC92:TBD92 TKY92:TKZ92 TUU92:TUV92 UEQ92:UER92 UOM92:UON92 UYI92:UYJ92 VIE92:VIF92 VSA92:VSB92 WBW92:WBX92 WLS92:WLT92 WVO92:WVP92 E65634:H65634 JC65634:JD65634 SY65634:SZ65634 ACU65634:ACV65634 AMQ65634:AMR65634 AWM65634:AWN65634 BGI65634:BGJ65634 BQE65634:BQF65634 CAA65634:CAB65634 CJW65634:CJX65634 CTS65634:CTT65634 DDO65634:DDP65634 DNK65634:DNL65634 DXG65634:DXH65634 EHC65634:EHD65634 EQY65634:EQZ65634 FAU65634:FAV65634 FKQ65634:FKR65634 FUM65634:FUN65634 GEI65634:GEJ65634 GOE65634:GOF65634 GYA65634:GYB65634 HHW65634:HHX65634 HRS65634:HRT65634 IBO65634:IBP65634 ILK65634:ILL65634 IVG65634:IVH65634 JFC65634:JFD65634 JOY65634:JOZ65634 JYU65634:JYV65634 KIQ65634:KIR65634 KSM65634:KSN65634 LCI65634:LCJ65634 LME65634:LMF65634 LWA65634:LWB65634 MFW65634:MFX65634 MPS65634:MPT65634 MZO65634:MZP65634 NJK65634:NJL65634 NTG65634:NTH65634 ODC65634:ODD65634 OMY65634:OMZ65634 OWU65634:OWV65634 PGQ65634:PGR65634 PQM65634:PQN65634 QAI65634:QAJ65634 QKE65634:QKF65634 QUA65634:QUB65634 RDW65634:RDX65634 RNS65634:RNT65634 RXO65634:RXP65634 SHK65634:SHL65634 SRG65634:SRH65634 TBC65634:TBD65634 TKY65634:TKZ65634 TUU65634:TUV65634 UEQ65634:UER65634 UOM65634:UON65634 UYI65634:UYJ65634 VIE65634:VIF65634 VSA65634:VSB65634 WBW65634:WBX65634 WLS65634:WLT65634 WVO65634:WVP65634 E131170:H131170 JC131170:JD131170 SY131170:SZ131170 ACU131170:ACV131170 AMQ131170:AMR131170 AWM131170:AWN131170 BGI131170:BGJ131170 BQE131170:BQF131170 CAA131170:CAB131170 CJW131170:CJX131170 CTS131170:CTT131170 DDO131170:DDP131170 DNK131170:DNL131170 DXG131170:DXH131170 EHC131170:EHD131170 EQY131170:EQZ131170 FAU131170:FAV131170 FKQ131170:FKR131170 FUM131170:FUN131170 GEI131170:GEJ131170 GOE131170:GOF131170 GYA131170:GYB131170 HHW131170:HHX131170 HRS131170:HRT131170 IBO131170:IBP131170 ILK131170:ILL131170 IVG131170:IVH131170 JFC131170:JFD131170 JOY131170:JOZ131170 JYU131170:JYV131170 KIQ131170:KIR131170 KSM131170:KSN131170 LCI131170:LCJ131170 LME131170:LMF131170 LWA131170:LWB131170 MFW131170:MFX131170 MPS131170:MPT131170 MZO131170:MZP131170 NJK131170:NJL131170 NTG131170:NTH131170 ODC131170:ODD131170 OMY131170:OMZ131170 OWU131170:OWV131170 PGQ131170:PGR131170 PQM131170:PQN131170 QAI131170:QAJ131170 QKE131170:QKF131170 QUA131170:QUB131170 RDW131170:RDX131170 RNS131170:RNT131170 RXO131170:RXP131170 SHK131170:SHL131170 SRG131170:SRH131170 TBC131170:TBD131170 TKY131170:TKZ131170 TUU131170:TUV131170 UEQ131170:UER131170 UOM131170:UON131170 UYI131170:UYJ131170 VIE131170:VIF131170 VSA131170:VSB131170 WBW131170:WBX131170 WLS131170:WLT131170 WVO131170:WVP131170 E196706:H196706 JC196706:JD196706 SY196706:SZ196706 ACU196706:ACV196706 AMQ196706:AMR196706 AWM196706:AWN196706 BGI196706:BGJ196706 BQE196706:BQF196706 CAA196706:CAB196706 CJW196706:CJX196706 CTS196706:CTT196706 DDO196706:DDP196706 DNK196706:DNL196706 DXG196706:DXH196706 EHC196706:EHD196706 EQY196706:EQZ196706 FAU196706:FAV196706 FKQ196706:FKR196706 FUM196706:FUN196706 GEI196706:GEJ196706 GOE196706:GOF196706 GYA196706:GYB196706 HHW196706:HHX196706 HRS196706:HRT196706 IBO196706:IBP196706 ILK196706:ILL196706 IVG196706:IVH196706 JFC196706:JFD196706 JOY196706:JOZ196706 JYU196706:JYV196706 KIQ196706:KIR196706 KSM196706:KSN196706 LCI196706:LCJ196706 LME196706:LMF196706 LWA196706:LWB196706 MFW196706:MFX196706 MPS196706:MPT196706 MZO196706:MZP196706 NJK196706:NJL196706 NTG196706:NTH196706 ODC196706:ODD196706 OMY196706:OMZ196706 OWU196706:OWV196706 PGQ196706:PGR196706 PQM196706:PQN196706 QAI196706:QAJ196706 QKE196706:QKF196706 QUA196706:QUB196706 RDW196706:RDX196706 RNS196706:RNT196706 RXO196706:RXP196706 SHK196706:SHL196706 SRG196706:SRH196706 TBC196706:TBD196706 TKY196706:TKZ196706 TUU196706:TUV196706 UEQ196706:UER196706 UOM196706:UON196706 UYI196706:UYJ196706 VIE196706:VIF196706 VSA196706:VSB196706 WBW196706:WBX196706 WLS196706:WLT196706 WVO196706:WVP196706 E262242:H262242 JC262242:JD262242 SY262242:SZ262242 ACU262242:ACV262242 AMQ262242:AMR262242 AWM262242:AWN262242 BGI262242:BGJ262242 BQE262242:BQF262242 CAA262242:CAB262242 CJW262242:CJX262242 CTS262242:CTT262242 DDO262242:DDP262242 DNK262242:DNL262242 DXG262242:DXH262242 EHC262242:EHD262242 EQY262242:EQZ262242 FAU262242:FAV262242 FKQ262242:FKR262242 FUM262242:FUN262242 GEI262242:GEJ262242 GOE262242:GOF262242 GYA262242:GYB262242 HHW262242:HHX262242 HRS262242:HRT262242 IBO262242:IBP262242 ILK262242:ILL262242 IVG262242:IVH262242 JFC262242:JFD262242 JOY262242:JOZ262242 JYU262242:JYV262242 KIQ262242:KIR262242 KSM262242:KSN262242 LCI262242:LCJ262242 LME262242:LMF262242 LWA262242:LWB262242 MFW262242:MFX262242 MPS262242:MPT262242 MZO262242:MZP262242 NJK262242:NJL262242 NTG262242:NTH262242 ODC262242:ODD262242 OMY262242:OMZ262242 OWU262242:OWV262242 PGQ262242:PGR262242 PQM262242:PQN262242 QAI262242:QAJ262242 QKE262242:QKF262242 QUA262242:QUB262242 RDW262242:RDX262242 RNS262242:RNT262242 RXO262242:RXP262242 SHK262242:SHL262242 SRG262242:SRH262242 TBC262242:TBD262242 TKY262242:TKZ262242 TUU262242:TUV262242 UEQ262242:UER262242 UOM262242:UON262242 UYI262242:UYJ262242 VIE262242:VIF262242 VSA262242:VSB262242 WBW262242:WBX262242 WLS262242:WLT262242 WVO262242:WVP262242 E327778:H327778 JC327778:JD327778 SY327778:SZ327778 ACU327778:ACV327778 AMQ327778:AMR327778 AWM327778:AWN327778 BGI327778:BGJ327778 BQE327778:BQF327778 CAA327778:CAB327778 CJW327778:CJX327778 CTS327778:CTT327778 DDO327778:DDP327778 DNK327778:DNL327778 DXG327778:DXH327778 EHC327778:EHD327778 EQY327778:EQZ327778 FAU327778:FAV327778 FKQ327778:FKR327778 FUM327778:FUN327778 GEI327778:GEJ327778 GOE327778:GOF327778 GYA327778:GYB327778 HHW327778:HHX327778 HRS327778:HRT327778 IBO327778:IBP327778 ILK327778:ILL327778 IVG327778:IVH327778 JFC327778:JFD327778 JOY327778:JOZ327778 JYU327778:JYV327778 KIQ327778:KIR327778 KSM327778:KSN327778 LCI327778:LCJ327778 LME327778:LMF327778 LWA327778:LWB327778 MFW327778:MFX327778 MPS327778:MPT327778 MZO327778:MZP327778 NJK327778:NJL327778 NTG327778:NTH327778 ODC327778:ODD327778 OMY327778:OMZ327778 OWU327778:OWV327778 PGQ327778:PGR327778 PQM327778:PQN327778 QAI327778:QAJ327778 QKE327778:QKF327778 QUA327778:QUB327778 RDW327778:RDX327778 RNS327778:RNT327778 RXO327778:RXP327778 SHK327778:SHL327778 SRG327778:SRH327778 TBC327778:TBD327778 TKY327778:TKZ327778 TUU327778:TUV327778 UEQ327778:UER327778 UOM327778:UON327778 UYI327778:UYJ327778 VIE327778:VIF327778 VSA327778:VSB327778 WBW327778:WBX327778 WLS327778:WLT327778 WVO327778:WVP327778 E393314:H393314 JC393314:JD393314 SY393314:SZ393314 ACU393314:ACV393314 AMQ393314:AMR393314 AWM393314:AWN393314 BGI393314:BGJ393314 BQE393314:BQF393314 CAA393314:CAB393314 CJW393314:CJX393314 CTS393314:CTT393314 DDO393314:DDP393314 DNK393314:DNL393314 DXG393314:DXH393314 EHC393314:EHD393314 EQY393314:EQZ393314 FAU393314:FAV393314 FKQ393314:FKR393314 FUM393314:FUN393314 GEI393314:GEJ393314 GOE393314:GOF393314 GYA393314:GYB393314 HHW393314:HHX393314 HRS393314:HRT393314 IBO393314:IBP393314 ILK393314:ILL393314 IVG393314:IVH393314 JFC393314:JFD393314 JOY393314:JOZ393314 JYU393314:JYV393314 KIQ393314:KIR393314 KSM393314:KSN393314 LCI393314:LCJ393314 LME393314:LMF393314 LWA393314:LWB393314 MFW393314:MFX393314 MPS393314:MPT393314 MZO393314:MZP393314 NJK393314:NJL393314 NTG393314:NTH393314 ODC393314:ODD393314 OMY393314:OMZ393314 OWU393314:OWV393314 PGQ393314:PGR393314 PQM393314:PQN393314 QAI393314:QAJ393314 QKE393314:QKF393314 QUA393314:QUB393314 RDW393314:RDX393314 RNS393314:RNT393314 RXO393314:RXP393314 SHK393314:SHL393314 SRG393314:SRH393314 TBC393314:TBD393314 TKY393314:TKZ393314 TUU393314:TUV393314 UEQ393314:UER393314 UOM393314:UON393314 UYI393314:UYJ393314 VIE393314:VIF393314 VSA393314:VSB393314 WBW393314:WBX393314 WLS393314:WLT393314 WVO393314:WVP393314 E458850:H458850 JC458850:JD458850 SY458850:SZ458850 ACU458850:ACV458850 AMQ458850:AMR458850 AWM458850:AWN458850 BGI458850:BGJ458850 BQE458850:BQF458850 CAA458850:CAB458850 CJW458850:CJX458850 CTS458850:CTT458850 DDO458850:DDP458850 DNK458850:DNL458850 DXG458850:DXH458850 EHC458850:EHD458850 EQY458850:EQZ458850 FAU458850:FAV458850 FKQ458850:FKR458850 FUM458850:FUN458850 GEI458850:GEJ458850 GOE458850:GOF458850 GYA458850:GYB458850 HHW458850:HHX458850 HRS458850:HRT458850 IBO458850:IBP458850 ILK458850:ILL458850 IVG458850:IVH458850 JFC458850:JFD458850 JOY458850:JOZ458850 JYU458850:JYV458850 KIQ458850:KIR458850 KSM458850:KSN458850 LCI458850:LCJ458850 LME458850:LMF458850 LWA458850:LWB458850 MFW458850:MFX458850 MPS458850:MPT458850 MZO458850:MZP458850 NJK458850:NJL458850 NTG458850:NTH458850 ODC458850:ODD458850 OMY458850:OMZ458850 OWU458850:OWV458850 PGQ458850:PGR458850 PQM458850:PQN458850 QAI458850:QAJ458850 QKE458850:QKF458850 QUA458850:QUB458850 RDW458850:RDX458850 RNS458850:RNT458850 RXO458850:RXP458850 SHK458850:SHL458850 SRG458850:SRH458850 TBC458850:TBD458850 TKY458850:TKZ458850 TUU458850:TUV458850 UEQ458850:UER458850 UOM458850:UON458850 UYI458850:UYJ458850 VIE458850:VIF458850 VSA458850:VSB458850 WBW458850:WBX458850 WLS458850:WLT458850 WVO458850:WVP458850 E524386:H524386 JC524386:JD524386 SY524386:SZ524386 ACU524386:ACV524386 AMQ524386:AMR524386 AWM524386:AWN524386 BGI524386:BGJ524386 BQE524386:BQF524386 CAA524386:CAB524386 CJW524386:CJX524386 CTS524386:CTT524386 DDO524386:DDP524386 DNK524386:DNL524386 DXG524386:DXH524386 EHC524386:EHD524386 EQY524386:EQZ524386 FAU524386:FAV524386 FKQ524386:FKR524386 FUM524386:FUN524386 GEI524386:GEJ524386 GOE524386:GOF524386 GYA524386:GYB524386 HHW524386:HHX524386 HRS524386:HRT524386 IBO524386:IBP524386 ILK524386:ILL524386 IVG524386:IVH524386 JFC524386:JFD524386 JOY524386:JOZ524386 JYU524386:JYV524386 KIQ524386:KIR524386 KSM524386:KSN524386 LCI524386:LCJ524386 LME524386:LMF524386 LWA524386:LWB524386 MFW524386:MFX524386 MPS524386:MPT524386 MZO524386:MZP524386 NJK524386:NJL524386 NTG524386:NTH524386 ODC524386:ODD524386 OMY524386:OMZ524386 OWU524386:OWV524386 PGQ524386:PGR524386 PQM524386:PQN524386 QAI524386:QAJ524386 QKE524386:QKF524386 QUA524386:QUB524386 RDW524386:RDX524386 RNS524386:RNT524386 RXO524386:RXP524386 SHK524386:SHL524386 SRG524386:SRH524386 TBC524386:TBD524386 TKY524386:TKZ524386 TUU524386:TUV524386 UEQ524386:UER524386 UOM524386:UON524386 UYI524386:UYJ524386 VIE524386:VIF524386 VSA524386:VSB524386 WBW524386:WBX524386 WLS524386:WLT524386 WVO524386:WVP524386 E589922:H589922 JC589922:JD589922 SY589922:SZ589922 ACU589922:ACV589922 AMQ589922:AMR589922 AWM589922:AWN589922 BGI589922:BGJ589922 BQE589922:BQF589922 CAA589922:CAB589922 CJW589922:CJX589922 CTS589922:CTT589922 DDO589922:DDP589922 DNK589922:DNL589922 DXG589922:DXH589922 EHC589922:EHD589922 EQY589922:EQZ589922 FAU589922:FAV589922 FKQ589922:FKR589922 FUM589922:FUN589922 GEI589922:GEJ589922 GOE589922:GOF589922 GYA589922:GYB589922 HHW589922:HHX589922 HRS589922:HRT589922 IBO589922:IBP589922 ILK589922:ILL589922 IVG589922:IVH589922 JFC589922:JFD589922 JOY589922:JOZ589922 JYU589922:JYV589922 KIQ589922:KIR589922 KSM589922:KSN589922 LCI589922:LCJ589922 LME589922:LMF589922 LWA589922:LWB589922 MFW589922:MFX589922 MPS589922:MPT589922 MZO589922:MZP589922 NJK589922:NJL589922 NTG589922:NTH589922 ODC589922:ODD589922 OMY589922:OMZ589922 OWU589922:OWV589922 PGQ589922:PGR589922 PQM589922:PQN589922 QAI589922:QAJ589922 QKE589922:QKF589922 QUA589922:QUB589922 RDW589922:RDX589922 RNS589922:RNT589922 RXO589922:RXP589922 SHK589922:SHL589922 SRG589922:SRH589922 TBC589922:TBD589922 TKY589922:TKZ589922 TUU589922:TUV589922 UEQ589922:UER589922 UOM589922:UON589922 UYI589922:UYJ589922 VIE589922:VIF589922 VSA589922:VSB589922 WBW589922:WBX589922 WLS589922:WLT589922 WVO589922:WVP589922 E655458:H655458 JC655458:JD655458 SY655458:SZ655458 ACU655458:ACV655458 AMQ655458:AMR655458 AWM655458:AWN655458 BGI655458:BGJ655458 BQE655458:BQF655458 CAA655458:CAB655458 CJW655458:CJX655458 CTS655458:CTT655458 DDO655458:DDP655458 DNK655458:DNL655458 DXG655458:DXH655458 EHC655458:EHD655458 EQY655458:EQZ655458 FAU655458:FAV655458 FKQ655458:FKR655458 FUM655458:FUN655458 GEI655458:GEJ655458 GOE655458:GOF655458 GYA655458:GYB655458 HHW655458:HHX655458 HRS655458:HRT655458 IBO655458:IBP655458 ILK655458:ILL655458 IVG655458:IVH655458 JFC655458:JFD655458 JOY655458:JOZ655458 JYU655458:JYV655458 KIQ655458:KIR655458 KSM655458:KSN655458 LCI655458:LCJ655458 LME655458:LMF655458 LWA655458:LWB655458 MFW655458:MFX655458 MPS655458:MPT655458 MZO655458:MZP655458 NJK655458:NJL655458 NTG655458:NTH655458 ODC655458:ODD655458 OMY655458:OMZ655458 OWU655458:OWV655458 PGQ655458:PGR655458 PQM655458:PQN655458 QAI655458:QAJ655458 QKE655458:QKF655458 QUA655458:QUB655458 RDW655458:RDX655458 RNS655458:RNT655458 RXO655458:RXP655458 SHK655458:SHL655458 SRG655458:SRH655458 TBC655458:TBD655458 TKY655458:TKZ655458 TUU655458:TUV655458 UEQ655458:UER655458 UOM655458:UON655458 UYI655458:UYJ655458 VIE655458:VIF655458 VSA655458:VSB655458 WBW655458:WBX655458 WLS655458:WLT655458 WVO655458:WVP655458 E720994:H720994 JC720994:JD720994 SY720994:SZ720994 ACU720994:ACV720994 AMQ720994:AMR720994 AWM720994:AWN720994 BGI720994:BGJ720994 BQE720994:BQF720994 CAA720994:CAB720994 CJW720994:CJX720994 CTS720994:CTT720994 DDO720994:DDP720994 DNK720994:DNL720994 DXG720994:DXH720994 EHC720994:EHD720994 EQY720994:EQZ720994 FAU720994:FAV720994 FKQ720994:FKR720994 FUM720994:FUN720994 GEI720994:GEJ720994 GOE720994:GOF720994 GYA720994:GYB720994 HHW720994:HHX720994 HRS720994:HRT720994 IBO720994:IBP720994 ILK720994:ILL720994 IVG720994:IVH720994 JFC720994:JFD720994 JOY720994:JOZ720994 JYU720994:JYV720994 KIQ720994:KIR720994 KSM720994:KSN720994 LCI720994:LCJ720994 LME720994:LMF720994 LWA720994:LWB720994 MFW720994:MFX720994 MPS720994:MPT720994 MZO720994:MZP720994 NJK720994:NJL720994 NTG720994:NTH720994 ODC720994:ODD720994 OMY720994:OMZ720994 OWU720994:OWV720994 PGQ720994:PGR720994 PQM720994:PQN720994 QAI720994:QAJ720994 QKE720994:QKF720994 QUA720994:QUB720994 RDW720994:RDX720994 RNS720994:RNT720994 RXO720994:RXP720994 SHK720994:SHL720994 SRG720994:SRH720994 TBC720994:TBD720994 TKY720994:TKZ720994 TUU720994:TUV720994 UEQ720994:UER720994 UOM720994:UON720994 UYI720994:UYJ720994 VIE720994:VIF720994 VSA720994:VSB720994 WBW720994:WBX720994 WLS720994:WLT720994 WVO720994:WVP720994 E786530:H786530 JC786530:JD786530 SY786530:SZ786530 ACU786530:ACV786530 AMQ786530:AMR786530 AWM786530:AWN786530 BGI786530:BGJ786530 BQE786530:BQF786530 CAA786530:CAB786530 CJW786530:CJX786530 CTS786530:CTT786530 DDO786530:DDP786530 DNK786530:DNL786530 DXG786530:DXH786530 EHC786530:EHD786530 EQY786530:EQZ786530 FAU786530:FAV786530 FKQ786530:FKR786530 FUM786530:FUN786530 GEI786530:GEJ786530 GOE786530:GOF786530 GYA786530:GYB786530 HHW786530:HHX786530 HRS786530:HRT786530 IBO786530:IBP786530 ILK786530:ILL786530 IVG786530:IVH786530 JFC786530:JFD786530 JOY786530:JOZ786530 JYU786530:JYV786530 KIQ786530:KIR786530 KSM786530:KSN786530 LCI786530:LCJ786530 LME786530:LMF786530 LWA786530:LWB786530 MFW786530:MFX786530 MPS786530:MPT786530 MZO786530:MZP786530 NJK786530:NJL786530 NTG786530:NTH786530 ODC786530:ODD786530 OMY786530:OMZ786530 OWU786530:OWV786530 PGQ786530:PGR786530 PQM786530:PQN786530 QAI786530:QAJ786530 QKE786530:QKF786530 QUA786530:QUB786530 RDW786530:RDX786530 RNS786530:RNT786530 RXO786530:RXP786530 SHK786530:SHL786530 SRG786530:SRH786530 TBC786530:TBD786530 TKY786530:TKZ786530 TUU786530:TUV786530 UEQ786530:UER786530 UOM786530:UON786530 UYI786530:UYJ786530 VIE786530:VIF786530 VSA786530:VSB786530 WBW786530:WBX786530 WLS786530:WLT786530 WVO786530:WVP786530 E852066:H852066 JC852066:JD852066 SY852066:SZ852066 ACU852066:ACV852066 AMQ852066:AMR852066 AWM852066:AWN852066 BGI852066:BGJ852066 BQE852066:BQF852066 CAA852066:CAB852066 CJW852066:CJX852066 CTS852066:CTT852066 DDO852066:DDP852066 DNK852066:DNL852066 DXG852066:DXH852066 EHC852066:EHD852066 EQY852066:EQZ852066 FAU852066:FAV852066 FKQ852066:FKR852066 FUM852066:FUN852066 GEI852066:GEJ852066 GOE852066:GOF852066 GYA852066:GYB852066 HHW852066:HHX852066 HRS852066:HRT852066 IBO852066:IBP852066 ILK852066:ILL852066 IVG852066:IVH852066 JFC852066:JFD852066 JOY852066:JOZ852066 JYU852066:JYV852066 KIQ852066:KIR852066 KSM852066:KSN852066 LCI852066:LCJ852066 LME852066:LMF852066 LWA852066:LWB852066 MFW852066:MFX852066 MPS852066:MPT852066 MZO852066:MZP852066 NJK852066:NJL852066 NTG852066:NTH852066 ODC852066:ODD852066 OMY852066:OMZ852066 OWU852066:OWV852066 PGQ852066:PGR852066 PQM852066:PQN852066 QAI852066:QAJ852066 QKE852066:QKF852066 QUA852066:QUB852066 RDW852066:RDX852066 RNS852066:RNT852066 RXO852066:RXP852066 SHK852066:SHL852066 SRG852066:SRH852066 TBC852066:TBD852066 TKY852066:TKZ852066 TUU852066:TUV852066 UEQ852066:UER852066 UOM852066:UON852066 UYI852066:UYJ852066 VIE852066:VIF852066 VSA852066:VSB852066 WBW852066:WBX852066 WLS852066:WLT852066 WVO852066:WVP852066 E917602:H917602 JC917602:JD917602 SY917602:SZ917602 ACU917602:ACV917602 AMQ917602:AMR917602 AWM917602:AWN917602 BGI917602:BGJ917602 BQE917602:BQF917602 CAA917602:CAB917602 CJW917602:CJX917602 CTS917602:CTT917602 DDO917602:DDP917602 DNK917602:DNL917602 DXG917602:DXH917602 EHC917602:EHD917602 EQY917602:EQZ917602 FAU917602:FAV917602 FKQ917602:FKR917602 FUM917602:FUN917602 GEI917602:GEJ917602 GOE917602:GOF917602 GYA917602:GYB917602 HHW917602:HHX917602 HRS917602:HRT917602 IBO917602:IBP917602 ILK917602:ILL917602 IVG917602:IVH917602 JFC917602:JFD917602 JOY917602:JOZ917602 JYU917602:JYV917602 KIQ917602:KIR917602 KSM917602:KSN917602 LCI917602:LCJ917602 LME917602:LMF917602 LWA917602:LWB917602 MFW917602:MFX917602 MPS917602:MPT917602 MZO917602:MZP917602 NJK917602:NJL917602 NTG917602:NTH917602 ODC917602:ODD917602 OMY917602:OMZ917602 OWU917602:OWV917602 PGQ917602:PGR917602 PQM917602:PQN917602 QAI917602:QAJ917602 QKE917602:QKF917602 QUA917602:QUB917602 RDW917602:RDX917602 RNS917602:RNT917602 RXO917602:RXP917602 SHK917602:SHL917602 SRG917602:SRH917602 TBC917602:TBD917602 TKY917602:TKZ917602 TUU917602:TUV917602 UEQ917602:UER917602 UOM917602:UON917602 UYI917602:UYJ917602 VIE917602:VIF917602 VSA917602:VSB917602 WBW917602:WBX917602 WLS917602:WLT917602 WVO917602:WVP917602 E983138:H983138 JC983138:JD983138 SY983138:SZ983138 ACU983138:ACV983138 AMQ983138:AMR983138 AWM983138:AWN983138 BGI983138:BGJ983138 BQE983138:BQF983138 CAA983138:CAB983138 CJW983138:CJX983138 CTS983138:CTT983138 DDO983138:DDP983138 DNK983138:DNL983138 DXG983138:DXH983138 EHC983138:EHD983138 EQY983138:EQZ983138 FAU983138:FAV983138 FKQ983138:FKR983138 FUM983138:FUN983138 GEI983138:GEJ983138 GOE983138:GOF983138 GYA983138:GYB983138 HHW983138:HHX983138 HRS983138:HRT983138 IBO983138:IBP983138 ILK983138:ILL983138 IVG983138:IVH983138 JFC983138:JFD983138 JOY983138:JOZ983138 JYU983138:JYV983138 KIQ983138:KIR983138 KSM983138:KSN983138 LCI983138:LCJ983138 LME983138:LMF983138 LWA983138:LWB983138 MFW983138:MFX983138 MPS983138:MPT983138 MZO983138:MZP983138 NJK983138:NJL983138 NTG983138:NTH983138 ODC983138:ODD983138 OMY983138:OMZ983138 OWU983138:OWV983138 PGQ983138:PGR983138 PQM983138:PQN983138 QAI983138:QAJ983138 QKE983138:QKF983138 QUA983138:QUB983138 RDW983138:RDX983138 RNS983138:RNT983138 RXO983138:RXP983138 SHK983138:SHL983138 SRG983138:SRH983138 TBC983138:TBD983138 TKY983138:TKZ983138 TUU983138:TUV983138 UEQ983138:UER983138 UOM983138:UON983138 UYI983138:UYJ983138 VIE983138:VIF983138 VSA983138:VSB983138 WBW983138:WBX983138 WLS983138:WLT983138 WVO983138:WVP983138" xr:uid="{00000000-0002-0000-0300-000011000000}"/>
    <dataValidation allowBlank="1" showInputMessage="1" showErrorMessage="1" prompt="Deduct YTD Commission from Base" sqref="C59 JA59 SW59 ACS59 AMO59 AWK59 BGG59 BQC59 BZY59 CJU59 CTQ59 DDM59 DNI59 DXE59 EHA59 EQW59 FAS59 FKO59 FUK59 GEG59 GOC59 GXY59 HHU59 HRQ59 IBM59 ILI59 IVE59 JFA59 JOW59 JYS59 KIO59 KSK59 LCG59 LMC59 LVY59 MFU59 MPQ59 MZM59 NJI59 NTE59 ODA59 OMW59 OWS59 PGO59 PQK59 QAG59 QKC59 QTY59 RDU59 RNQ59 RXM59 SHI59 SRE59 TBA59 TKW59 TUS59 UEO59 UOK59 UYG59 VIC59 VRY59 WBU59 WLQ59 WVM59 C65604 JA65604 SW65604 ACS65604 AMO65604 AWK65604 BGG65604 BQC65604 BZY65604 CJU65604 CTQ65604 DDM65604 DNI65604 DXE65604 EHA65604 EQW65604 FAS65604 FKO65604 FUK65604 GEG65604 GOC65604 GXY65604 HHU65604 HRQ65604 IBM65604 ILI65604 IVE65604 JFA65604 JOW65604 JYS65604 KIO65604 KSK65604 LCG65604 LMC65604 LVY65604 MFU65604 MPQ65604 MZM65604 NJI65604 NTE65604 ODA65604 OMW65604 OWS65604 PGO65604 PQK65604 QAG65604 QKC65604 QTY65604 RDU65604 RNQ65604 RXM65604 SHI65604 SRE65604 TBA65604 TKW65604 TUS65604 UEO65604 UOK65604 UYG65604 VIC65604 VRY65604 WBU65604 WLQ65604 WVM65604 C131140 JA131140 SW131140 ACS131140 AMO131140 AWK131140 BGG131140 BQC131140 BZY131140 CJU131140 CTQ131140 DDM131140 DNI131140 DXE131140 EHA131140 EQW131140 FAS131140 FKO131140 FUK131140 GEG131140 GOC131140 GXY131140 HHU131140 HRQ131140 IBM131140 ILI131140 IVE131140 JFA131140 JOW131140 JYS131140 KIO131140 KSK131140 LCG131140 LMC131140 LVY131140 MFU131140 MPQ131140 MZM131140 NJI131140 NTE131140 ODA131140 OMW131140 OWS131140 PGO131140 PQK131140 QAG131140 QKC131140 QTY131140 RDU131140 RNQ131140 RXM131140 SHI131140 SRE131140 TBA131140 TKW131140 TUS131140 UEO131140 UOK131140 UYG131140 VIC131140 VRY131140 WBU131140 WLQ131140 WVM131140 C196676 JA196676 SW196676 ACS196676 AMO196676 AWK196676 BGG196676 BQC196676 BZY196676 CJU196676 CTQ196676 DDM196676 DNI196676 DXE196676 EHA196676 EQW196676 FAS196676 FKO196676 FUK196676 GEG196676 GOC196676 GXY196676 HHU196676 HRQ196676 IBM196676 ILI196676 IVE196676 JFA196676 JOW196676 JYS196676 KIO196676 KSK196676 LCG196676 LMC196676 LVY196676 MFU196676 MPQ196676 MZM196676 NJI196676 NTE196676 ODA196676 OMW196676 OWS196676 PGO196676 PQK196676 QAG196676 QKC196676 QTY196676 RDU196676 RNQ196676 RXM196676 SHI196676 SRE196676 TBA196676 TKW196676 TUS196676 UEO196676 UOK196676 UYG196676 VIC196676 VRY196676 WBU196676 WLQ196676 WVM196676 C262212 JA262212 SW262212 ACS262212 AMO262212 AWK262212 BGG262212 BQC262212 BZY262212 CJU262212 CTQ262212 DDM262212 DNI262212 DXE262212 EHA262212 EQW262212 FAS262212 FKO262212 FUK262212 GEG262212 GOC262212 GXY262212 HHU262212 HRQ262212 IBM262212 ILI262212 IVE262212 JFA262212 JOW262212 JYS262212 KIO262212 KSK262212 LCG262212 LMC262212 LVY262212 MFU262212 MPQ262212 MZM262212 NJI262212 NTE262212 ODA262212 OMW262212 OWS262212 PGO262212 PQK262212 QAG262212 QKC262212 QTY262212 RDU262212 RNQ262212 RXM262212 SHI262212 SRE262212 TBA262212 TKW262212 TUS262212 UEO262212 UOK262212 UYG262212 VIC262212 VRY262212 WBU262212 WLQ262212 WVM262212 C327748 JA327748 SW327748 ACS327748 AMO327748 AWK327748 BGG327748 BQC327748 BZY327748 CJU327748 CTQ327748 DDM327748 DNI327748 DXE327748 EHA327748 EQW327748 FAS327748 FKO327748 FUK327748 GEG327748 GOC327748 GXY327748 HHU327748 HRQ327748 IBM327748 ILI327748 IVE327748 JFA327748 JOW327748 JYS327748 KIO327748 KSK327748 LCG327748 LMC327748 LVY327748 MFU327748 MPQ327748 MZM327748 NJI327748 NTE327748 ODA327748 OMW327748 OWS327748 PGO327748 PQK327748 QAG327748 QKC327748 QTY327748 RDU327748 RNQ327748 RXM327748 SHI327748 SRE327748 TBA327748 TKW327748 TUS327748 UEO327748 UOK327748 UYG327748 VIC327748 VRY327748 WBU327748 WLQ327748 WVM327748 C393284 JA393284 SW393284 ACS393284 AMO393284 AWK393284 BGG393284 BQC393284 BZY393284 CJU393284 CTQ393284 DDM393284 DNI393284 DXE393284 EHA393284 EQW393284 FAS393284 FKO393284 FUK393284 GEG393284 GOC393284 GXY393284 HHU393284 HRQ393284 IBM393284 ILI393284 IVE393284 JFA393284 JOW393284 JYS393284 KIO393284 KSK393284 LCG393284 LMC393284 LVY393284 MFU393284 MPQ393284 MZM393284 NJI393284 NTE393284 ODA393284 OMW393284 OWS393284 PGO393284 PQK393284 QAG393284 QKC393284 QTY393284 RDU393284 RNQ393284 RXM393284 SHI393284 SRE393284 TBA393284 TKW393284 TUS393284 UEO393284 UOK393284 UYG393284 VIC393284 VRY393284 WBU393284 WLQ393284 WVM393284 C458820 JA458820 SW458820 ACS458820 AMO458820 AWK458820 BGG458820 BQC458820 BZY458820 CJU458820 CTQ458820 DDM458820 DNI458820 DXE458820 EHA458820 EQW458820 FAS458820 FKO458820 FUK458820 GEG458820 GOC458820 GXY458820 HHU458820 HRQ458820 IBM458820 ILI458820 IVE458820 JFA458820 JOW458820 JYS458820 KIO458820 KSK458820 LCG458820 LMC458820 LVY458820 MFU458820 MPQ458820 MZM458820 NJI458820 NTE458820 ODA458820 OMW458820 OWS458820 PGO458820 PQK458820 QAG458820 QKC458820 QTY458820 RDU458820 RNQ458820 RXM458820 SHI458820 SRE458820 TBA458820 TKW458820 TUS458820 UEO458820 UOK458820 UYG458820 VIC458820 VRY458820 WBU458820 WLQ458820 WVM458820 C524356 JA524356 SW524356 ACS524356 AMO524356 AWK524356 BGG524356 BQC524356 BZY524356 CJU524356 CTQ524356 DDM524356 DNI524356 DXE524356 EHA524356 EQW524356 FAS524356 FKO524356 FUK524356 GEG524356 GOC524356 GXY524356 HHU524356 HRQ524356 IBM524356 ILI524356 IVE524356 JFA524356 JOW524356 JYS524356 KIO524356 KSK524356 LCG524356 LMC524356 LVY524356 MFU524356 MPQ524356 MZM524356 NJI524356 NTE524356 ODA524356 OMW524356 OWS524356 PGO524356 PQK524356 QAG524356 QKC524356 QTY524356 RDU524356 RNQ524356 RXM524356 SHI524356 SRE524356 TBA524356 TKW524356 TUS524356 UEO524356 UOK524356 UYG524356 VIC524356 VRY524356 WBU524356 WLQ524356 WVM524356 C589892 JA589892 SW589892 ACS589892 AMO589892 AWK589892 BGG589892 BQC589892 BZY589892 CJU589892 CTQ589892 DDM589892 DNI589892 DXE589892 EHA589892 EQW589892 FAS589892 FKO589892 FUK589892 GEG589892 GOC589892 GXY589892 HHU589892 HRQ589892 IBM589892 ILI589892 IVE589892 JFA589892 JOW589892 JYS589892 KIO589892 KSK589892 LCG589892 LMC589892 LVY589892 MFU589892 MPQ589892 MZM589892 NJI589892 NTE589892 ODA589892 OMW589892 OWS589892 PGO589892 PQK589892 QAG589892 QKC589892 QTY589892 RDU589892 RNQ589892 RXM589892 SHI589892 SRE589892 TBA589892 TKW589892 TUS589892 UEO589892 UOK589892 UYG589892 VIC589892 VRY589892 WBU589892 WLQ589892 WVM589892 C655428 JA655428 SW655428 ACS655428 AMO655428 AWK655428 BGG655428 BQC655428 BZY655428 CJU655428 CTQ655428 DDM655428 DNI655428 DXE655428 EHA655428 EQW655428 FAS655428 FKO655428 FUK655428 GEG655428 GOC655428 GXY655428 HHU655428 HRQ655428 IBM655428 ILI655428 IVE655428 JFA655428 JOW655428 JYS655428 KIO655428 KSK655428 LCG655428 LMC655428 LVY655428 MFU655428 MPQ655428 MZM655428 NJI655428 NTE655428 ODA655428 OMW655428 OWS655428 PGO655428 PQK655428 QAG655428 QKC655428 QTY655428 RDU655428 RNQ655428 RXM655428 SHI655428 SRE655428 TBA655428 TKW655428 TUS655428 UEO655428 UOK655428 UYG655428 VIC655428 VRY655428 WBU655428 WLQ655428 WVM655428 C720964 JA720964 SW720964 ACS720964 AMO720964 AWK720964 BGG720964 BQC720964 BZY720964 CJU720964 CTQ720964 DDM720964 DNI720964 DXE720964 EHA720964 EQW720964 FAS720964 FKO720964 FUK720964 GEG720964 GOC720964 GXY720964 HHU720964 HRQ720964 IBM720964 ILI720964 IVE720964 JFA720964 JOW720964 JYS720964 KIO720964 KSK720964 LCG720964 LMC720964 LVY720964 MFU720964 MPQ720964 MZM720964 NJI720964 NTE720964 ODA720964 OMW720964 OWS720964 PGO720964 PQK720964 QAG720964 QKC720964 QTY720964 RDU720964 RNQ720964 RXM720964 SHI720964 SRE720964 TBA720964 TKW720964 TUS720964 UEO720964 UOK720964 UYG720964 VIC720964 VRY720964 WBU720964 WLQ720964 WVM720964 C786500 JA786500 SW786500 ACS786500 AMO786500 AWK786500 BGG786500 BQC786500 BZY786500 CJU786500 CTQ786500 DDM786500 DNI786500 DXE786500 EHA786500 EQW786500 FAS786500 FKO786500 FUK786500 GEG786500 GOC786500 GXY786500 HHU786500 HRQ786500 IBM786500 ILI786500 IVE786500 JFA786500 JOW786500 JYS786500 KIO786500 KSK786500 LCG786500 LMC786500 LVY786500 MFU786500 MPQ786500 MZM786500 NJI786500 NTE786500 ODA786500 OMW786500 OWS786500 PGO786500 PQK786500 QAG786500 QKC786500 QTY786500 RDU786500 RNQ786500 RXM786500 SHI786500 SRE786500 TBA786500 TKW786500 TUS786500 UEO786500 UOK786500 UYG786500 VIC786500 VRY786500 WBU786500 WLQ786500 WVM786500 C852036 JA852036 SW852036 ACS852036 AMO852036 AWK852036 BGG852036 BQC852036 BZY852036 CJU852036 CTQ852036 DDM852036 DNI852036 DXE852036 EHA852036 EQW852036 FAS852036 FKO852036 FUK852036 GEG852036 GOC852036 GXY852036 HHU852036 HRQ852036 IBM852036 ILI852036 IVE852036 JFA852036 JOW852036 JYS852036 KIO852036 KSK852036 LCG852036 LMC852036 LVY852036 MFU852036 MPQ852036 MZM852036 NJI852036 NTE852036 ODA852036 OMW852036 OWS852036 PGO852036 PQK852036 QAG852036 QKC852036 QTY852036 RDU852036 RNQ852036 RXM852036 SHI852036 SRE852036 TBA852036 TKW852036 TUS852036 UEO852036 UOK852036 UYG852036 VIC852036 VRY852036 WBU852036 WLQ852036 WVM852036 C917572 JA917572 SW917572 ACS917572 AMO917572 AWK917572 BGG917572 BQC917572 BZY917572 CJU917572 CTQ917572 DDM917572 DNI917572 DXE917572 EHA917572 EQW917572 FAS917572 FKO917572 FUK917572 GEG917572 GOC917572 GXY917572 HHU917572 HRQ917572 IBM917572 ILI917572 IVE917572 JFA917572 JOW917572 JYS917572 KIO917572 KSK917572 LCG917572 LMC917572 LVY917572 MFU917572 MPQ917572 MZM917572 NJI917572 NTE917572 ODA917572 OMW917572 OWS917572 PGO917572 PQK917572 QAG917572 QKC917572 QTY917572 RDU917572 RNQ917572 RXM917572 SHI917572 SRE917572 TBA917572 TKW917572 TUS917572 UEO917572 UOK917572 UYG917572 VIC917572 VRY917572 WBU917572 WLQ917572 WVM917572 C983108 JA983108 SW983108 ACS983108 AMO983108 AWK983108 BGG983108 BQC983108 BZY983108 CJU983108 CTQ983108 DDM983108 DNI983108 DXE983108 EHA983108 EQW983108 FAS983108 FKO983108 FUK983108 GEG983108 GOC983108 GXY983108 HHU983108 HRQ983108 IBM983108 ILI983108 IVE983108 JFA983108 JOW983108 JYS983108 KIO983108 KSK983108 LCG983108 LMC983108 LVY983108 MFU983108 MPQ983108 MZM983108 NJI983108 NTE983108 ODA983108 OMW983108 OWS983108 PGO983108 PQK983108 QAG983108 QKC983108 QTY983108 RDU983108 RNQ983108 RXM983108 SHI983108 SRE983108 TBA983108 TKW983108 TUS983108 UEO983108 UOK983108 UYG983108 VIC983108 VRY983108 WBU983108 WLQ983108 WVM983108" xr:uid="{00000000-0002-0000-0300-000012000000}"/>
    <dataValidation allowBlank="1" showInputMessage="1" showErrorMessage="1" prompt="Enter the Number of Months Reflected" sqref="WVQ983097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I65593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I131129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I196665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I262201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I327737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I393273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I458809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I524345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I589881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I655417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I720953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I786489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I852025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I917561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I983097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xr:uid="{00000000-0002-0000-0300-000013000000}"/>
    <dataValidation allowBlank="1" showInputMessage="1" showErrorMessage="1" prompt="Deduct Bonus/OT from annual Base Salary" sqref="C46:C47 JA46:JA47 SW46:SW47 ACS46:ACS47 AMO46:AMO47 AWK46:AWK47 BGG46:BGG47 BQC46:BQC47 BZY46:BZY47 CJU46:CJU47 CTQ46:CTQ47 DDM46:DDM47 DNI46:DNI47 DXE46:DXE47 EHA46:EHA47 EQW46:EQW47 FAS46:FAS47 FKO46:FKO47 FUK46:FUK47 GEG46:GEG47 GOC46:GOC47 GXY46:GXY47 HHU46:HHU47 HRQ46:HRQ47 IBM46:IBM47 ILI46:ILI47 IVE46:IVE47 JFA46:JFA47 JOW46:JOW47 JYS46:JYS47 KIO46:KIO47 KSK46:KSK47 LCG46:LCG47 LMC46:LMC47 LVY46:LVY47 MFU46:MFU47 MPQ46:MPQ47 MZM46:MZM47 NJI46:NJI47 NTE46:NTE47 ODA46:ODA47 OMW46:OMW47 OWS46:OWS47 PGO46:PGO47 PQK46:PQK47 QAG46:QAG47 QKC46:QKC47 QTY46:QTY47 RDU46:RDU47 RNQ46:RNQ47 RXM46:RXM47 SHI46:SHI47 SRE46:SRE47 TBA46:TBA47 TKW46:TKW47 TUS46:TUS47 UEO46:UEO47 UOK46:UOK47 UYG46:UYG47 VIC46:VIC47 VRY46:VRY47 WBU46:WBU47 WLQ46:WLQ47 WVM46:WVM47 C65592:C65593 JA65592:JA65593 SW65592:SW65593 ACS65592:ACS65593 AMO65592:AMO65593 AWK65592:AWK65593 BGG65592:BGG65593 BQC65592:BQC65593 BZY65592:BZY65593 CJU65592:CJU65593 CTQ65592:CTQ65593 DDM65592:DDM65593 DNI65592:DNI65593 DXE65592:DXE65593 EHA65592:EHA65593 EQW65592:EQW65593 FAS65592:FAS65593 FKO65592:FKO65593 FUK65592:FUK65593 GEG65592:GEG65593 GOC65592:GOC65593 GXY65592:GXY65593 HHU65592:HHU65593 HRQ65592:HRQ65593 IBM65592:IBM65593 ILI65592:ILI65593 IVE65592:IVE65593 JFA65592:JFA65593 JOW65592:JOW65593 JYS65592:JYS65593 KIO65592:KIO65593 KSK65592:KSK65593 LCG65592:LCG65593 LMC65592:LMC65593 LVY65592:LVY65593 MFU65592:MFU65593 MPQ65592:MPQ65593 MZM65592:MZM65593 NJI65592:NJI65593 NTE65592:NTE65593 ODA65592:ODA65593 OMW65592:OMW65593 OWS65592:OWS65593 PGO65592:PGO65593 PQK65592:PQK65593 QAG65592:QAG65593 QKC65592:QKC65593 QTY65592:QTY65593 RDU65592:RDU65593 RNQ65592:RNQ65593 RXM65592:RXM65593 SHI65592:SHI65593 SRE65592:SRE65593 TBA65592:TBA65593 TKW65592:TKW65593 TUS65592:TUS65593 UEO65592:UEO65593 UOK65592:UOK65593 UYG65592:UYG65593 VIC65592:VIC65593 VRY65592:VRY65593 WBU65592:WBU65593 WLQ65592:WLQ65593 WVM65592:WVM65593 C131128:C131129 JA131128:JA131129 SW131128:SW131129 ACS131128:ACS131129 AMO131128:AMO131129 AWK131128:AWK131129 BGG131128:BGG131129 BQC131128:BQC131129 BZY131128:BZY131129 CJU131128:CJU131129 CTQ131128:CTQ131129 DDM131128:DDM131129 DNI131128:DNI131129 DXE131128:DXE131129 EHA131128:EHA131129 EQW131128:EQW131129 FAS131128:FAS131129 FKO131128:FKO131129 FUK131128:FUK131129 GEG131128:GEG131129 GOC131128:GOC131129 GXY131128:GXY131129 HHU131128:HHU131129 HRQ131128:HRQ131129 IBM131128:IBM131129 ILI131128:ILI131129 IVE131128:IVE131129 JFA131128:JFA131129 JOW131128:JOW131129 JYS131128:JYS131129 KIO131128:KIO131129 KSK131128:KSK131129 LCG131128:LCG131129 LMC131128:LMC131129 LVY131128:LVY131129 MFU131128:MFU131129 MPQ131128:MPQ131129 MZM131128:MZM131129 NJI131128:NJI131129 NTE131128:NTE131129 ODA131128:ODA131129 OMW131128:OMW131129 OWS131128:OWS131129 PGO131128:PGO131129 PQK131128:PQK131129 QAG131128:QAG131129 QKC131128:QKC131129 QTY131128:QTY131129 RDU131128:RDU131129 RNQ131128:RNQ131129 RXM131128:RXM131129 SHI131128:SHI131129 SRE131128:SRE131129 TBA131128:TBA131129 TKW131128:TKW131129 TUS131128:TUS131129 UEO131128:UEO131129 UOK131128:UOK131129 UYG131128:UYG131129 VIC131128:VIC131129 VRY131128:VRY131129 WBU131128:WBU131129 WLQ131128:WLQ131129 WVM131128:WVM131129 C196664:C196665 JA196664:JA196665 SW196664:SW196665 ACS196664:ACS196665 AMO196664:AMO196665 AWK196664:AWK196665 BGG196664:BGG196665 BQC196664:BQC196665 BZY196664:BZY196665 CJU196664:CJU196665 CTQ196664:CTQ196665 DDM196664:DDM196665 DNI196664:DNI196665 DXE196664:DXE196665 EHA196664:EHA196665 EQW196664:EQW196665 FAS196664:FAS196665 FKO196664:FKO196665 FUK196664:FUK196665 GEG196664:GEG196665 GOC196664:GOC196665 GXY196664:GXY196665 HHU196664:HHU196665 HRQ196664:HRQ196665 IBM196664:IBM196665 ILI196664:ILI196665 IVE196664:IVE196665 JFA196664:JFA196665 JOW196664:JOW196665 JYS196664:JYS196665 KIO196664:KIO196665 KSK196664:KSK196665 LCG196664:LCG196665 LMC196664:LMC196665 LVY196664:LVY196665 MFU196664:MFU196665 MPQ196664:MPQ196665 MZM196664:MZM196665 NJI196664:NJI196665 NTE196664:NTE196665 ODA196664:ODA196665 OMW196664:OMW196665 OWS196664:OWS196665 PGO196664:PGO196665 PQK196664:PQK196665 QAG196664:QAG196665 QKC196664:QKC196665 QTY196664:QTY196665 RDU196664:RDU196665 RNQ196664:RNQ196665 RXM196664:RXM196665 SHI196664:SHI196665 SRE196664:SRE196665 TBA196664:TBA196665 TKW196664:TKW196665 TUS196664:TUS196665 UEO196664:UEO196665 UOK196664:UOK196665 UYG196664:UYG196665 VIC196664:VIC196665 VRY196664:VRY196665 WBU196664:WBU196665 WLQ196664:WLQ196665 WVM196664:WVM196665 C262200:C262201 JA262200:JA262201 SW262200:SW262201 ACS262200:ACS262201 AMO262200:AMO262201 AWK262200:AWK262201 BGG262200:BGG262201 BQC262200:BQC262201 BZY262200:BZY262201 CJU262200:CJU262201 CTQ262200:CTQ262201 DDM262200:DDM262201 DNI262200:DNI262201 DXE262200:DXE262201 EHA262200:EHA262201 EQW262200:EQW262201 FAS262200:FAS262201 FKO262200:FKO262201 FUK262200:FUK262201 GEG262200:GEG262201 GOC262200:GOC262201 GXY262200:GXY262201 HHU262200:HHU262201 HRQ262200:HRQ262201 IBM262200:IBM262201 ILI262200:ILI262201 IVE262200:IVE262201 JFA262200:JFA262201 JOW262200:JOW262201 JYS262200:JYS262201 KIO262200:KIO262201 KSK262200:KSK262201 LCG262200:LCG262201 LMC262200:LMC262201 LVY262200:LVY262201 MFU262200:MFU262201 MPQ262200:MPQ262201 MZM262200:MZM262201 NJI262200:NJI262201 NTE262200:NTE262201 ODA262200:ODA262201 OMW262200:OMW262201 OWS262200:OWS262201 PGO262200:PGO262201 PQK262200:PQK262201 QAG262200:QAG262201 QKC262200:QKC262201 QTY262200:QTY262201 RDU262200:RDU262201 RNQ262200:RNQ262201 RXM262200:RXM262201 SHI262200:SHI262201 SRE262200:SRE262201 TBA262200:TBA262201 TKW262200:TKW262201 TUS262200:TUS262201 UEO262200:UEO262201 UOK262200:UOK262201 UYG262200:UYG262201 VIC262200:VIC262201 VRY262200:VRY262201 WBU262200:WBU262201 WLQ262200:WLQ262201 WVM262200:WVM262201 C327736:C327737 JA327736:JA327737 SW327736:SW327737 ACS327736:ACS327737 AMO327736:AMO327737 AWK327736:AWK327737 BGG327736:BGG327737 BQC327736:BQC327737 BZY327736:BZY327737 CJU327736:CJU327737 CTQ327736:CTQ327737 DDM327736:DDM327737 DNI327736:DNI327737 DXE327736:DXE327737 EHA327736:EHA327737 EQW327736:EQW327737 FAS327736:FAS327737 FKO327736:FKO327737 FUK327736:FUK327737 GEG327736:GEG327737 GOC327736:GOC327737 GXY327736:GXY327737 HHU327736:HHU327737 HRQ327736:HRQ327737 IBM327736:IBM327737 ILI327736:ILI327737 IVE327736:IVE327737 JFA327736:JFA327737 JOW327736:JOW327737 JYS327736:JYS327737 KIO327736:KIO327737 KSK327736:KSK327737 LCG327736:LCG327737 LMC327736:LMC327737 LVY327736:LVY327737 MFU327736:MFU327737 MPQ327736:MPQ327737 MZM327736:MZM327737 NJI327736:NJI327737 NTE327736:NTE327737 ODA327736:ODA327737 OMW327736:OMW327737 OWS327736:OWS327737 PGO327736:PGO327737 PQK327736:PQK327737 QAG327736:QAG327737 QKC327736:QKC327737 QTY327736:QTY327737 RDU327736:RDU327737 RNQ327736:RNQ327737 RXM327736:RXM327737 SHI327736:SHI327737 SRE327736:SRE327737 TBA327736:TBA327737 TKW327736:TKW327737 TUS327736:TUS327737 UEO327736:UEO327737 UOK327736:UOK327737 UYG327736:UYG327737 VIC327736:VIC327737 VRY327736:VRY327737 WBU327736:WBU327737 WLQ327736:WLQ327737 WVM327736:WVM327737 C393272:C393273 JA393272:JA393273 SW393272:SW393273 ACS393272:ACS393273 AMO393272:AMO393273 AWK393272:AWK393273 BGG393272:BGG393273 BQC393272:BQC393273 BZY393272:BZY393273 CJU393272:CJU393273 CTQ393272:CTQ393273 DDM393272:DDM393273 DNI393272:DNI393273 DXE393272:DXE393273 EHA393272:EHA393273 EQW393272:EQW393273 FAS393272:FAS393273 FKO393272:FKO393273 FUK393272:FUK393273 GEG393272:GEG393273 GOC393272:GOC393273 GXY393272:GXY393273 HHU393272:HHU393273 HRQ393272:HRQ393273 IBM393272:IBM393273 ILI393272:ILI393273 IVE393272:IVE393273 JFA393272:JFA393273 JOW393272:JOW393273 JYS393272:JYS393273 KIO393272:KIO393273 KSK393272:KSK393273 LCG393272:LCG393273 LMC393272:LMC393273 LVY393272:LVY393273 MFU393272:MFU393273 MPQ393272:MPQ393273 MZM393272:MZM393273 NJI393272:NJI393273 NTE393272:NTE393273 ODA393272:ODA393273 OMW393272:OMW393273 OWS393272:OWS393273 PGO393272:PGO393273 PQK393272:PQK393273 QAG393272:QAG393273 QKC393272:QKC393273 QTY393272:QTY393273 RDU393272:RDU393273 RNQ393272:RNQ393273 RXM393272:RXM393273 SHI393272:SHI393273 SRE393272:SRE393273 TBA393272:TBA393273 TKW393272:TKW393273 TUS393272:TUS393273 UEO393272:UEO393273 UOK393272:UOK393273 UYG393272:UYG393273 VIC393272:VIC393273 VRY393272:VRY393273 WBU393272:WBU393273 WLQ393272:WLQ393273 WVM393272:WVM393273 C458808:C458809 JA458808:JA458809 SW458808:SW458809 ACS458808:ACS458809 AMO458808:AMO458809 AWK458808:AWK458809 BGG458808:BGG458809 BQC458808:BQC458809 BZY458808:BZY458809 CJU458808:CJU458809 CTQ458808:CTQ458809 DDM458808:DDM458809 DNI458808:DNI458809 DXE458808:DXE458809 EHA458808:EHA458809 EQW458808:EQW458809 FAS458808:FAS458809 FKO458808:FKO458809 FUK458808:FUK458809 GEG458808:GEG458809 GOC458808:GOC458809 GXY458808:GXY458809 HHU458808:HHU458809 HRQ458808:HRQ458809 IBM458808:IBM458809 ILI458808:ILI458809 IVE458808:IVE458809 JFA458808:JFA458809 JOW458808:JOW458809 JYS458808:JYS458809 KIO458808:KIO458809 KSK458808:KSK458809 LCG458808:LCG458809 LMC458808:LMC458809 LVY458808:LVY458809 MFU458808:MFU458809 MPQ458808:MPQ458809 MZM458808:MZM458809 NJI458808:NJI458809 NTE458808:NTE458809 ODA458808:ODA458809 OMW458808:OMW458809 OWS458808:OWS458809 PGO458808:PGO458809 PQK458808:PQK458809 QAG458808:QAG458809 QKC458808:QKC458809 QTY458808:QTY458809 RDU458808:RDU458809 RNQ458808:RNQ458809 RXM458808:RXM458809 SHI458808:SHI458809 SRE458808:SRE458809 TBA458808:TBA458809 TKW458808:TKW458809 TUS458808:TUS458809 UEO458808:UEO458809 UOK458808:UOK458809 UYG458808:UYG458809 VIC458808:VIC458809 VRY458808:VRY458809 WBU458808:WBU458809 WLQ458808:WLQ458809 WVM458808:WVM458809 C524344:C524345 JA524344:JA524345 SW524344:SW524345 ACS524344:ACS524345 AMO524344:AMO524345 AWK524344:AWK524345 BGG524344:BGG524345 BQC524344:BQC524345 BZY524344:BZY524345 CJU524344:CJU524345 CTQ524344:CTQ524345 DDM524344:DDM524345 DNI524344:DNI524345 DXE524344:DXE524345 EHA524344:EHA524345 EQW524344:EQW524345 FAS524344:FAS524345 FKO524344:FKO524345 FUK524344:FUK524345 GEG524344:GEG524345 GOC524344:GOC524345 GXY524344:GXY524345 HHU524344:HHU524345 HRQ524344:HRQ524345 IBM524344:IBM524345 ILI524344:ILI524345 IVE524344:IVE524345 JFA524344:JFA524345 JOW524344:JOW524345 JYS524344:JYS524345 KIO524344:KIO524345 KSK524344:KSK524345 LCG524344:LCG524345 LMC524344:LMC524345 LVY524344:LVY524345 MFU524344:MFU524345 MPQ524344:MPQ524345 MZM524344:MZM524345 NJI524344:NJI524345 NTE524344:NTE524345 ODA524344:ODA524345 OMW524344:OMW524345 OWS524344:OWS524345 PGO524344:PGO524345 PQK524344:PQK524345 QAG524344:QAG524345 QKC524344:QKC524345 QTY524344:QTY524345 RDU524344:RDU524345 RNQ524344:RNQ524345 RXM524344:RXM524345 SHI524344:SHI524345 SRE524344:SRE524345 TBA524344:TBA524345 TKW524344:TKW524345 TUS524344:TUS524345 UEO524344:UEO524345 UOK524344:UOK524345 UYG524344:UYG524345 VIC524344:VIC524345 VRY524344:VRY524345 WBU524344:WBU524345 WLQ524344:WLQ524345 WVM524344:WVM524345 C589880:C589881 JA589880:JA589881 SW589880:SW589881 ACS589880:ACS589881 AMO589880:AMO589881 AWK589880:AWK589881 BGG589880:BGG589881 BQC589880:BQC589881 BZY589880:BZY589881 CJU589880:CJU589881 CTQ589880:CTQ589881 DDM589880:DDM589881 DNI589880:DNI589881 DXE589880:DXE589881 EHA589880:EHA589881 EQW589880:EQW589881 FAS589880:FAS589881 FKO589880:FKO589881 FUK589880:FUK589881 GEG589880:GEG589881 GOC589880:GOC589881 GXY589880:GXY589881 HHU589880:HHU589881 HRQ589880:HRQ589881 IBM589880:IBM589881 ILI589880:ILI589881 IVE589880:IVE589881 JFA589880:JFA589881 JOW589880:JOW589881 JYS589880:JYS589881 KIO589880:KIO589881 KSK589880:KSK589881 LCG589880:LCG589881 LMC589880:LMC589881 LVY589880:LVY589881 MFU589880:MFU589881 MPQ589880:MPQ589881 MZM589880:MZM589881 NJI589880:NJI589881 NTE589880:NTE589881 ODA589880:ODA589881 OMW589880:OMW589881 OWS589880:OWS589881 PGO589880:PGO589881 PQK589880:PQK589881 QAG589880:QAG589881 QKC589880:QKC589881 QTY589880:QTY589881 RDU589880:RDU589881 RNQ589880:RNQ589881 RXM589880:RXM589881 SHI589880:SHI589881 SRE589880:SRE589881 TBA589880:TBA589881 TKW589880:TKW589881 TUS589880:TUS589881 UEO589880:UEO589881 UOK589880:UOK589881 UYG589880:UYG589881 VIC589880:VIC589881 VRY589880:VRY589881 WBU589880:WBU589881 WLQ589880:WLQ589881 WVM589880:WVM589881 C655416:C655417 JA655416:JA655417 SW655416:SW655417 ACS655416:ACS655417 AMO655416:AMO655417 AWK655416:AWK655417 BGG655416:BGG655417 BQC655416:BQC655417 BZY655416:BZY655417 CJU655416:CJU655417 CTQ655416:CTQ655417 DDM655416:DDM655417 DNI655416:DNI655417 DXE655416:DXE655417 EHA655416:EHA655417 EQW655416:EQW655417 FAS655416:FAS655417 FKO655416:FKO655417 FUK655416:FUK655417 GEG655416:GEG655417 GOC655416:GOC655417 GXY655416:GXY655417 HHU655416:HHU655417 HRQ655416:HRQ655417 IBM655416:IBM655417 ILI655416:ILI655417 IVE655416:IVE655417 JFA655416:JFA655417 JOW655416:JOW655417 JYS655416:JYS655417 KIO655416:KIO655417 KSK655416:KSK655417 LCG655416:LCG655417 LMC655416:LMC655417 LVY655416:LVY655417 MFU655416:MFU655417 MPQ655416:MPQ655417 MZM655416:MZM655417 NJI655416:NJI655417 NTE655416:NTE655417 ODA655416:ODA655417 OMW655416:OMW655417 OWS655416:OWS655417 PGO655416:PGO655417 PQK655416:PQK655417 QAG655416:QAG655417 QKC655416:QKC655417 QTY655416:QTY655417 RDU655416:RDU655417 RNQ655416:RNQ655417 RXM655416:RXM655417 SHI655416:SHI655417 SRE655416:SRE655417 TBA655416:TBA655417 TKW655416:TKW655417 TUS655416:TUS655417 UEO655416:UEO655417 UOK655416:UOK655417 UYG655416:UYG655417 VIC655416:VIC655417 VRY655416:VRY655417 WBU655416:WBU655417 WLQ655416:WLQ655417 WVM655416:WVM655417 C720952:C720953 JA720952:JA720953 SW720952:SW720953 ACS720952:ACS720953 AMO720952:AMO720953 AWK720952:AWK720953 BGG720952:BGG720953 BQC720952:BQC720953 BZY720952:BZY720953 CJU720952:CJU720953 CTQ720952:CTQ720953 DDM720952:DDM720953 DNI720952:DNI720953 DXE720952:DXE720953 EHA720952:EHA720953 EQW720952:EQW720953 FAS720952:FAS720953 FKO720952:FKO720953 FUK720952:FUK720953 GEG720952:GEG720953 GOC720952:GOC720953 GXY720952:GXY720953 HHU720952:HHU720953 HRQ720952:HRQ720953 IBM720952:IBM720953 ILI720952:ILI720953 IVE720952:IVE720953 JFA720952:JFA720953 JOW720952:JOW720953 JYS720952:JYS720953 KIO720952:KIO720953 KSK720952:KSK720953 LCG720952:LCG720953 LMC720952:LMC720953 LVY720952:LVY720953 MFU720952:MFU720953 MPQ720952:MPQ720953 MZM720952:MZM720953 NJI720952:NJI720953 NTE720952:NTE720953 ODA720952:ODA720953 OMW720952:OMW720953 OWS720952:OWS720953 PGO720952:PGO720953 PQK720952:PQK720953 QAG720952:QAG720953 QKC720952:QKC720953 QTY720952:QTY720953 RDU720952:RDU720953 RNQ720952:RNQ720953 RXM720952:RXM720953 SHI720952:SHI720953 SRE720952:SRE720953 TBA720952:TBA720953 TKW720952:TKW720953 TUS720952:TUS720953 UEO720952:UEO720953 UOK720952:UOK720953 UYG720952:UYG720953 VIC720952:VIC720953 VRY720952:VRY720953 WBU720952:WBU720953 WLQ720952:WLQ720953 WVM720952:WVM720953 C786488:C786489 JA786488:JA786489 SW786488:SW786489 ACS786488:ACS786489 AMO786488:AMO786489 AWK786488:AWK786489 BGG786488:BGG786489 BQC786488:BQC786489 BZY786488:BZY786489 CJU786488:CJU786489 CTQ786488:CTQ786489 DDM786488:DDM786489 DNI786488:DNI786489 DXE786488:DXE786489 EHA786488:EHA786489 EQW786488:EQW786489 FAS786488:FAS786489 FKO786488:FKO786489 FUK786488:FUK786489 GEG786488:GEG786489 GOC786488:GOC786489 GXY786488:GXY786489 HHU786488:HHU786489 HRQ786488:HRQ786489 IBM786488:IBM786489 ILI786488:ILI786489 IVE786488:IVE786489 JFA786488:JFA786489 JOW786488:JOW786489 JYS786488:JYS786489 KIO786488:KIO786489 KSK786488:KSK786489 LCG786488:LCG786489 LMC786488:LMC786489 LVY786488:LVY786489 MFU786488:MFU786489 MPQ786488:MPQ786489 MZM786488:MZM786489 NJI786488:NJI786489 NTE786488:NTE786489 ODA786488:ODA786489 OMW786488:OMW786489 OWS786488:OWS786489 PGO786488:PGO786489 PQK786488:PQK786489 QAG786488:QAG786489 QKC786488:QKC786489 QTY786488:QTY786489 RDU786488:RDU786489 RNQ786488:RNQ786489 RXM786488:RXM786489 SHI786488:SHI786489 SRE786488:SRE786489 TBA786488:TBA786489 TKW786488:TKW786489 TUS786488:TUS786489 UEO786488:UEO786489 UOK786488:UOK786489 UYG786488:UYG786489 VIC786488:VIC786489 VRY786488:VRY786489 WBU786488:WBU786489 WLQ786488:WLQ786489 WVM786488:WVM786489 C852024:C852025 JA852024:JA852025 SW852024:SW852025 ACS852024:ACS852025 AMO852024:AMO852025 AWK852024:AWK852025 BGG852024:BGG852025 BQC852024:BQC852025 BZY852024:BZY852025 CJU852024:CJU852025 CTQ852024:CTQ852025 DDM852024:DDM852025 DNI852024:DNI852025 DXE852024:DXE852025 EHA852024:EHA852025 EQW852024:EQW852025 FAS852024:FAS852025 FKO852024:FKO852025 FUK852024:FUK852025 GEG852024:GEG852025 GOC852024:GOC852025 GXY852024:GXY852025 HHU852024:HHU852025 HRQ852024:HRQ852025 IBM852024:IBM852025 ILI852024:ILI852025 IVE852024:IVE852025 JFA852024:JFA852025 JOW852024:JOW852025 JYS852024:JYS852025 KIO852024:KIO852025 KSK852024:KSK852025 LCG852024:LCG852025 LMC852024:LMC852025 LVY852024:LVY852025 MFU852024:MFU852025 MPQ852024:MPQ852025 MZM852024:MZM852025 NJI852024:NJI852025 NTE852024:NTE852025 ODA852024:ODA852025 OMW852024:OMW852025 OWS852024:OWS852025 PGO852024:PGO852025 PQK852024:PQK852025 QAG852024:QAG852025 QKC852024:QKC852025 QTY852024:QTY852025 RDU852024:RDU852025 RNQ852024:RNQ852025 RXM852024:RXM852025 SHI852024:SHI852025 SRE852024:SRE852025 TBA852024:TBA852025 TKW852024:TKW852025 TUS852024:TUS852025 UEO852024:UEO852025 UOK852024:UOK852025 UYG852024:UYG852025 VIC852024:VIC852025 VRY852024:VRY852025 WBU852024:WBU852025 WLQ852024:WLQ852025 WVM852024:WVM852025 C917560:C917561 JA917560:JA917561 SW917560:SW917561 ACS917560:ACS917561 AMO917560:AMO917561 AWK917560:AWK917561 BGG917560:BGG917561 BQC917560:BQC917561 BZY917560:BZY917561 CJU917560:CJU917561 CTQ917560:CTQ917561 DDM917560:DDM917561 DNI917560:DNI917561 DXE917560:DXE917561 EHA917560:EHA917561 EQW917560:EQW917561 FAS917560:FAS917561 FKO917560:FKO917561 FUK917560:FUK917561 GEG917560:GEG917561 GOC917560:GOC917561 GXY917560:GXY917561 HHU917560:HHU917561 HRQ917560:HRQ917561 IBM917560:IBM917561 ILI917560:ILI917561 IVE917560:IVE917561 JFA917560:JFA917561 JOW917560:JOW917561 JYS917560:JYS917561 KIO917560:KIO917561 KSK917560:KSK917561 LCG917560:LCG917561 LMC917560:LMC917561 LVY917560:LVY917561 MFU917560:MFU917561 MPQ917560:MPQ917561 MZM917560:MZM917561 NJI917560:NJI917561 NTE917560:NTE917561 ODA917560:ODA917561 OMW917560:OMW917561 OWS917560:OWS917561 PGO917560:PGO917561 PQK917560:PQK917561 QAG917560:QAG917561 QKC917560:QKC917561 QTY917560:QTY917561 RDU917560:RDU917561 RNQ917560:RNQ917561 RXM917560:RXM917561 SHI917560:SHI917561 SRE917560:SRE917561 TBA917560:TBA917561 TKW917560:TKW917561 TUS917560:TUS917561 UEO917560:UEO917561 UOK917560:UOK917561 UYG917560:UYG917561 VIC917560:VIC917561 VRY917560:VRY917561 WBU917560:WBU917561 WLQ917560:WLQ917561 WVM917560:WVM917561 C983096:C983097 JA983096:JA983097 SW983096:SW983097 ACS983096:ACS983097 AMO983096:AMO983097 AWK983096:AWK983097 BGG983096:BGG983097 BQC983096:BQC983097 BZY983096:BZY983097 CJU983096:CJU983097 CTQ983096:CTQ983097 DDM983096:DDM983097 DNI983096:DNI983097 DXE983096:DXE983097 EHA983096:EHA983097 EQW983096:EQW983097 FAS983096:FAS983097 FKO983096:FKO983097 FUK983096:FUK983097 GEG983096:GEG983097 GOC983096:GOC983097 GXY983096:GXY983097 HHU983096:HHU983097 HRQ983096:HRQ983097 IBM983096:IBM983097 ILI983096:ILI983097 IVE983096:IVE983097 JFA983096:JFA983097 JOW983096:JOW983097 JYS983096:JYS983097 KIO983096:KIO983097 KSK983096:KSK983097 LCG983096:LCG983097 LMC983096:LMC983097 LVY983096:LVY983097 MFU983096:MFU983097 MPQ983096:MPQ983097 MZM983096:MZM983097 NJI983096:NJI983097 NTE983096:NTE983097 ODA983096:ODA983097 OMW983096:OMW983097 OWS983096:OWS983097 PGO983096:PGO983097 PQK983096:PQK983097 QAG983096:QAG983097 QKC983096:QKC983097 QTY983096:QTY983097 RDU983096:RDU983097 RNQ983096:RNQ983097 RXM983096:RXM983097 SHI983096:SHI983097 SRE983096:SRE983097 TBA983096:TBA983097 TKW983096:TKW983097 TUS983096:TUS983097 UEO983096:UEO983097 UOK983096:UOK983097 UYG983096:UYG983097 VIC983096:VIC983097 VRY983096:VRY983097 WBU983096:WBU983097 WLQ983096:WLQ983097 WVM983096:WVM983097" xr:uid="{00000000-0002-0000-0300-000014000000}"/>
    <dataValidation allowBlank="1" showInputMessage="1" showErrorMessage="1" prompt="Enter Number of months reflected" sqref="WVQ983095:WVQ983096 JE45:JE46 TA45:TA46 ACW45:ACW46 AMS45:AMS46 AWO45:AWO46 BGK45:BGK46 BQG45:BQG46 CAC45:CAC46 CJY45:CJY46 CTU45:CTU46 DDQ45:DDQ46 DNM45:DNM46 DXI45:DXI46 EHE45:EHE46 ERA45:ERA46 FAW45:FAW46 FKS45:FKS46 FUO45:FUO46 GEK45:GEK46 GOG45:GOG46 GYC45:GYC46 HHY45:HHY46 HRU45:HRU46 IBQ45:IBQ46 ILM45:ILM46 IVI45:IVI46 JFE45:JFE46 JPA45:JPA46 JYW45:JYW46 KIS45:KIS46 KSO45:KSO46 LCK45:LCK46 LMG45:LMG46 LWC45:LWC46 MFY45:MFY46 MPU45:MPU46 MZQ45:MZQ46 NJM45:NJM46 NTI45:NTI46 ODE45:ODE46 ONA45:ONA46 OWW45:OWW46 PGS45:PGS46 PQO45:PQO46 QAK45:QAK46 QKG45:QKG46 QUC45:QUC46 RDY45:RDY46 RNU45:RNU46 RXQ45:RXQ46 SHM45:SHM46 SRI45:SRI46 TBE45:TBE46 TLA45:TLA46 TUW45:TUW46 UES45:UES46 UOO45:UOO46 UYK45:UYK46 VIG45:VIG46 VSC45:VSC46 WBY45:WBY46 WLU45:WLU46 WVQ45:WVQ46 I65591:I65592 JE65591:JE65592 TA65591:TA65592 ACW65591:ACW65592 AMS65591:AMS65592 AWO65591:AWO65592 BGK65591:BGK65592 BQG65591:BQG65592 CAC65591:CAC65592 CJY65591:CJY65592 CTU65591:CTU65592 DDQ65591:DDQ65592 DNM65591:DNM65592 DXI65591:DXI65592 EHE65591:EHE65592 ERA65591:ERA65592 FAW65591:FAW65592 FKS65591:FKS65592 FUO65591:FUO65592 GEK65591:GEK65592 GOG65591:GOG65592 GYC65591:GYC65592 HHY65591:HHY65592 HRU65591:HRU65592 IBQ65591:IBQ65592 ILM65591:ILM65592 IVI65591:IVI65592 JFE65591:JFE65592 JPA65591:JPA65592 JYW65591:JYW65592 KIS65591:KIS65592 KSO65591:KSO65592 LCK65591:LCK65592 LMG65591:LMG65592 LWC65591:LWC65592 MFY65591:MFY65592 MPU65591:MPU65592 MZQ65591:MZQ65592 NJM65591:NJM65592 NTI65591:NTI65592 ODE65591:ODE65592 ONA65591:ONA65592 OWW65591:OWW65592 PGS65591:PGS65592 PQO65591:PQO65592 QAK65591:QAK65592 QKG65591:QKG65592 QUC65591:QUC65592 RDY65591:RDY65592 RNU65591:RNU65592 RXQ65591:RXQ65592 SHM65591:SHM65592 SRI65591:SRI65592 TBE65591:TBE65592 TLA65591:TLA65592 TUW65591:TUW65592 UES65591:UES65592 UOO65591:UOO65592 UYK65591:UYK65592 VIG65591:VIG65592 VSC65591:VSC65592 WBY65591:WBY65592 WLU65591:WLU65592 WVQ65591:WVQ65592 I131127:I131128 JE131127:JE131128 TA131127:TA131128 ACW131127:ACW131128 AMS131127:AMS131128 AWO131127:AWO131128 BGK131127:BGK131128 BQG131127:BQG131128 CAC131127:CAC131128 CJY131127:CJY131128 CTU131127:CTU131128 DDQ131127:DDQ131128 DNM131127:DNM131128 DXI131127:DXI131128 EHE131127:EHE131128 ERA131127:ERA131128 FAW131127:FAW131128 FKS131127:FKS131128 FUO131127:FUO131128 GEK131127:GEK131128 GOG131127:GOG131128 GYC131127:GYC131128 HHY131127:HHY131128 HRU131127:HRU131128 IBQ131127:IBQ131128 ILM131127:ILM131128 IVI131127:IVI131128 JFE131127:JFE131128 JPA131127:JPA131128 JYW131127:JYW131128 KIS131127:KIS131128 KSO131127:KSO131128 LCK131127:LCK131128 LMG131127:LMG131128 LWC131127:LWC131128 MFY131127:MFY131128 MPU131127:MPU131128 MZQ131127:MZQ131128 NJM131127:NJM131128 NTI131127:NTI131128 ODE131127:ODE131128 ONA131127:ONA131128 OWW131127:OWW131128 PGS131127:PGS131128 PQO131127:PQO131128 QAK131127:QAK131128 QKG131127:QKG131128 QUC131127:QUC131128 RDY131127:RDY131128 RNU131127:RNU131128 RXQ131127:RXQ131128 SHM131127:SHM131128 SRI131127:SRI131128 TBE131127:TBE131128 TLA131127:TLA131128 TUW131127:TUW131128 UES131127:UES131128 UOO131127:UOO131128 UYK131127:UYK131128 VIG131127:VIG131128 VSC131127:VSC131128 WBY131127:WBY131128 WLU131127:WLU131128 WVQ131127:WVQ131128 I196663:I196664 JE196663:JE196664 TA196663:TA196664 ACW196663:ACW196664 AMS196663:AMS196664 AWO196663:AWO196664 BGK196663:BGK196664 BQG196663:BQG196664 CAC196663:CAC196664 CJY196663:CJY196664 CTU196663:CTU196664 DDQ196663:DDQ196664 DNM196663:DNM196664 DXI196663:DXI196664 EHE196663:EHE196664 ERA196663:ERA196664 FAW196663:FAW196664 FKS196663:FKS196664 FUO196663:FUO196664 GEK196663:GEK196664 GOG196663:GOG196664 GYC196663:GYC196664 HHY196663:HHY196664 HRU196663:HRU196664 IBQ196663:IBQ196664 ILM196663:ILM196664 IVI196663:IVI196664 JFE196663:JFE196664 JPA196663:JPA196664 JYW196663:JYW196664 KIS196663:KIS196664 KSO196663:KSO196664 LCK196663:LCK196664 LMG196663:LMG196664 LWC196663:LWC196664 MFY196663:MFY196664 MPU196663:MPU196664 MZQ196663:MZQ196664 NJM196663:NJM196664 NTI196663:NTI196664 ODE196663:ODE196664 ONA196663:ONA196664 OWW196663:OWW196664 PGS196663:PGS196664 PQO196663:PQO196664 QAK196663:QAK196664 QKG196663:QKG196664 QUC196663:QUC196664 RDY196663:RDY196664 RNU196663:RNU196664 RXQ196663:RXQ196664 SHM196663:SHM196664 SRI196663:SRI196664 TBE196663:TBE196664 TLA196663:TLA196664 TUW196663:TUW196664 UES196663:UES196664 UOO196663:UOO196664 UYK196663:UYK196664 VIG196663:VIG196664 VSC196663:VSC196664 WBY196663:WBY196664 WLU196663:WLU196664 WVQ196663:WVQ196664 I262199:I262200 JE262199:JE262200 TA262199:TA262200 ACW262199:ACW262200 AMS262199:AMS262200 AWO262199:AWO262200 BGK262199:BGK262200 BQG262199:BQG262200 CAC262199:CAC262200 CJY262199:CJY262200 CTU262199:CTU262200 DDQ262199:DDQ262200 DNM262199:DNM262200 DXI262199:DXI262200 EHE262199:EHE262200 ERA262199:ERA262200 FAW262199:FAW262200 FKS262199:FKS262200 FUO262199:FUO262200 GEK262199:GEK262200 GOG262199:GOG262200 GYC262199:GYC262200 HHY262199:HHY262200 HRU262199:HRU262200 IBQ262199:IBQ262200 ILM262199:ILM262200 IVI262199:IVI262200 JFE262199:JFE262200 JPA262199:JPA262200 JYW262199:JYW262200 KIS262199:KIS262200 KSO262199:KSO262200 LCK262199:LCK262200 LMG262199:LMG262200 LWC262199:LWC262200 MFY262199:MFY262200 MPU262199:MPU262200 MZQ262199:MZQ262200 NJM262199:NJM262200 NTI262199:NTI262200 ODE262199:ODE262200 ONA262199:ONA262200 OWW262199:OWW262200 PGS262199:PGS262200 PQO262199:PQO262200 QAK262199:QAK262200 QKG262199:QKG262200 QUC262199:QUC262200 RDY262199:RDY262200 RNU262199:RNU262200 RXQ262199:RXQ262200 SHM262199:SHM262200 SRI262199:SRI262200 TBE262199:TBE262200 TLA262199:TLA262200 TUW262199:TUW262200 UES262199:UES262200 UOO262199:UOO262200 UYK262199:UYK262200 VIG262199:VIG262200 VSC262199:VSC262200 WBY262199:WBY262200 WLU262199:WLU262200 WVQ262199:WVQ262200 I327735:I327736 JE327735:JE327736 TA327735:TA327736 ACW327735:ACW327736 AMS327735:AMS327736 AWO327735:AWO327736 BGK327735:BGK327736 BQG327735:BQG327736 CAC327735:CAC327736 CJY327735:CJY327736 CTU327735:CTU327736 DDQ327735:DDQ327736 DNM327735:DNM327736 DXI327735:DXI327736 EHE327735:EHE327736 ERA327735:ERA327736 FAW327735:FAW327736 FKS327735:FKS327736 FUO327735:FUO327736 GEK327735:GEK327736 GOG327735:GOG327736 GYC327735:GYC327736 HHY327735:HHY327736 HRU327735:HRU327736 IBQ327735:IBQ327736 ILM327735:ILM327736 IVI327735:IVI327736 JFE327735:JFE327736 JPA327735:JPA327736 JYW327735:JYW327736 KIS327735:KIS327736 KSO327735:KSO327736 LCK327735:LCK327736 LMG327735:LMG327736 LWC327735:LWC327736 MFY327735:MFY327736 MPU327735:MPU327736 MZQ327735:MZQ327736 NJM327735:NJM327736 NTI327735:NTI327736 ODE327735:ODE327736 ONA327735:ONA327736 OWW327735:OWW327736 PGS327735:PGS327736 PQO327735:PQO327736 QAK327735:QAK327736 QKG327735:QKG327736 QUC327735:QUC327736 RDY327735:RDY327736 RNU327735:RNU327736 RXQ327735:RXQ327736 SHM327735:SHM327736 SRI327735:SRI327736 TBE327735:TBE327736 TLA327735:TLA327736 TUW327735:TUW327736 UES327735:UES327736 UOO327735:UOO327736 UYK327735:UYK327736 VIG327735:VIG327736 VSC327735:VSC327736 WBY327735:WBY327736 WLU327735:WLU327736 WVQ327735:WVQ327736 I393271:I393272 JE393271:JE393272 TA393271:TA393272 ACW393271:ACW393272 AMS393271:AMS393272 AWO393271:AWO393272 BGK393271:BGK393272 BQG393271:BQG393272 CAC393271:CAC393272 CJY393271:CJY393272 CTU393271:CTU393272 DDQ393271:DDQ393272 DNM393271:DNM393272 DXI393271:DXI393272 EHE393271:EHE393272 ERA393271:ERA393272 FAW393271:FAW393272 FKS393271:FKS393272 FUO393271:FUO393272 GEK393271:GEK393272 GOG393271:GOG393272 GYC393271:GYC393272 HHY393271:HHY393272 HRU393271:HRU393272 IBQ393271:IBQ393272 ILM393271:ILM393272 IVI393271:IVI393272 JFE393271:JFE393272 JPA393271:JPA393272 JYW393271:JYW393272 KIS393271:KIS393272 KSO393271:KSO393272 LCK393271:LCK393272 LMG393271:LMG393272 LWC393271:LWC393272 MFY393271:MFY393272 MPU393271:MPU393272 MZQ393271:MZQ393272 NJM393271:NJM393272 NTI393271:NTI393272 ODE393271:ODE393272 ONA393271:ONA393272 OWW393271:OWW393272 PGS393271:PGS393272 PQO393271:PQO393272 QAK393271:QAK393272 QKG393271:QKG393272 QUC393271:QUC393272 RDY393271:RDY393272 RNU393271:RNU393272 RXQ393271:RXQ393272 SHM393271:SHM393272 SRI393271:SRI393272 TBE393271:TBE393272 TLA393271:TLA393272 TUW393271:TUW393272 UES393271:UES393272 UOO393271:UOO393272 UYK393271:UYK393272 VIG393271:VIG393272 VSC393271:VSC393272 WBY393271:WBY393272 WLU393271:WLU393272 WVQ393271:WVQ393272 I458807:I458808 JE458807:JE458808 TA458807:TA458808 ACW458807:ACW458808 AMS458807:AMS458808 AWO458807:AWO458808 BGK458807:BGK458808 BQG458807:BQG458808 CAC458807:CAC458808 CJY458807:CJY458808 CTU458807:CTU458808 DDQ458807:DDQ458808 DNM458807:DNM458808 DXI458807:DXI458808 EHE458807:EHE458808 ERA458807:ERA458808 FAW458807:FAW458808 FKS458807:FKS458808 FUO458807:FUO458808 GEK458807:GEK458808 GOG458807:GOG458808 GYC458807:GYC458808 HHY458807:HHY458808 HRU458807:HRU458808 IBQ458807:IBQ458808 ILM458807:ILM458808 IVI458807:IVI458808 JFE458807:JFE458808 JPA458807:JPA458808 JYW458807:JYW458808 KIS458807:KIS458808 KSO458807:KSO458808 LCK458807:LCK458808 LMG458807:LMG458808 LWC458807:LWC458808 MFY458807:MFY458808 MPU458807:MPU458808 MZQ458807:MZQ458808 NJM458807:NJM458808 NTI458807:NTI458808 ODE458807:ODE458808 ONA458807:ONA458808 OWW458807:OWW458808 PGS458807:PGS458808 PQO458807:PQO458808 QAK458807:QAK458808 QKG458807:QKG458808 QUC458807:QUC458808 RDY458807:RDY458808 RNU458807:RNU458808 RXQ458807:RXQ458808 SHM458807:SHM458808 SRI458807:SRI458808 TBE458807:TBE458808 TLA458807:TLA458808 TUW458807:TUW458808 UES458807:UES458808 UOO458807:UOO458808 UYK458807:UYK458808 VIG458807:VIG458808 VSC458807:VSC458808 WBY458807:WBY458808 WLU458807:WLU458808 WVQ458807:WVQ458808 I524343:I524344 JE524343:JE524344 TA524343:TA524344 ACW524343:ACW524344 AMS524343:AMS524344 AWO524343:AWO524344 BGK524343:BGK524344 BQG524343:BQG524344 CAC524343:CAC524344 CJY524343:CJY524344 CTU524343:CTU524344 DDQ524343:DDQ524344 DNM524343:DNM524344 DXI524343:DXI524344 EHE524343:EHE524344 ERA524343:ERA524344 FAW524343:FAW524344 FKS524343:FKS524344 FUO524343:FUO524344 GEK524343:GEK524344 GOG524343:GOG524344 GYC524343:GYC524344 HHY524343:HHY524344 HRU524343:HRU524344 IBQ524343:IBQ524344 ILM524343:ILM524344 IVI524343:IVI524344 JFE524343:JFE524344 JPA524343:JPA524344 JYW524343:JYW524344 KIS524343:KIS524344 KSO524343:KSO524344 LCK524343:LCK524344 LMG524343:LMG524344 LWC524343:LWC524344 MFY524343:MFY524344 MPU524343:MPU524344 MZQ524343:MZQ524344 NJM524343:NJM524344 NTI524343:NTI524344 ODE524343:ODE524344 ONA524343:ONA524344 OWW524343:OWW524344 PGS524343:PGS524344 PQO524343:PQO524344 QAK524343:QAK524344 QKG524343:QKG524344 QUC524343:QUC524344 RDY524343:RDY524344 RNU524343:RNU524344 RXQ524343:RXQ524344 SHM524343:SHM524344 SRI524343:SRI524344 TBE524343:TBE524344 TLA524343:TLA524344 TUW524343:TUW524344 UES524343:UES524344 UOO524343:UOO524344 UYK524343:UYK524344 VIG524343:VIG524344 VSC524343:VSC524344 WBY524343:WBY524344 WLU524343:WLU524344 WVQ524343:WVQ524344 I589879:I589880 JE589879:JE589880 TA589879:TA589880 ACW589879:ACW589880 AMS589879:AMS589880 AWO589879:AWO589880 BGK589879:BGK589880 BQG589879:BQG589880 CAC589879:CAC589880 CJY589879:CJY589880 CTU589879:CTU589880 DDQ589879:DDQ589880 DNM589879:DNM589880 DXI589879:DXI589880 EHE589879:EHE589880 ERA589879:ERA589880 FAW589879:FAW589880 FKS589879:FKS589880 FUO589879:FUO589880 GEK589879:GEK589880 GOG589879:GOG589880 GYC589879:GYC589880 HHY589879:HHY589880 HRU589879:HRU589880 IBQ589879:IBQ589880 ILM589879:ILM589880 IVI589879:IVI589880 JFE589879:JFE589880 JPA589879:JPA589880 JYW589879:JYW589880 KIS589879:KIS589880 KSO589879:KSO589880 LCK589879:LCK589880 LMG589879:LMG589880 LWC589879:LWC589880 MFY589879:MFY589880 MPU589879:MPU589880 MZQ589879:MZQ589880 NJM589879:NJM589880 NTI589879:NTI589880 ODE589879:ODE589880 ONA589879:ONA589880 OWW589879:OWW589880 PGS589879:PGS589880 PQO589879:PQO589880 QAK589879:QAK589880 QKG589879:QKG589880 QUC589879:QUC589880 RDY589879:RDY589880 RNU589879:RNU589880 RXQ589879:RXQ589880 SHM589879:SHM589880 SRI589879:SRI589880 TBE589879:TBE589880 TLA589879:TLA589880 TUW589879:TUW589880 UES589879:UES589880 UOO589879:UOO589880 UYK589879:UYK589880 VIG589879:VIG589880 VSC589879:VSC589880 WBY589879:WBY589880 WLU589879:WLU589880 WVQ589879:WVQ589880 I655415:I655416 JE655415:JE655416 TA655415:TA655416 ACW655415:ACW655416 AMS655415:AMS655416 AWO655415:AWO655416 BGK655415:BGK655416 BQG655415:BQG655416 CAC655415:CAC655416 CJY655415:CJY655416 CTU655415:CTU655416 DDQ655415:DDQ655416 DNM655415:DNM655416 DXI655415:DXI655416 EHE655415:EHE655416 ERA655415:ERA655416 FAW655415:FAW655416 FKS655415:FKS655416 FUO655415:FUO655416 GEK655415:GEK655416 GOG655415:GOG655416 GYC655415:GYC655416 HHY655415:HHY655416 HRU655415:HRU655416 IBQ655415:IBQ655416 ILM655415:ILM655416 IVI655415:IVI655416 JFE655415:JFE655416 JPA655415:JPA655416 JYW655415:JYW655416 KIS655415:KIS655416 KSO655415:KSO655416 LCK655415:LCK655416 LMG655415:LMG655416 LWC655415:LWC655416 MFY655415:MFY655416 MPU655415:MPU655416 MZQ655415:MZQ655416 NJM655415:NJM655416 NTI655415:NTI655416 ODE655415:ODE655416 ONA655415:ONA655416 OWW655415:OWW655416 PGS655415:PGS655416 PQO655415:PQO655416 QAK655415:QAK655416 QKG655415:QKG655416 QUC655415:QUC655416 RDY655415:RDY655416 RNU655415:RNU655416 RXQ655415:RXQ655416 SHM655415:SHM655416 SRI655415:SRI655416 TBE655415:TBE655416 TLA655415:TLA655416 TUW655415:TUW655416 UES655415:UES655416 UOO655415:UOO655416 UYK655415:UYK655416 VIG655415:VIG655416 VSC655415:VSC655416 WBY655415:WBY655416 WLU655415:WLU655416 WVQ655415:WVQ655416 I720951:I720952 JE720951:JE720952 TA720951:TA720952 ACW720951:ACW720952 AMS720951:AMS720952 AWO720951:AWO720952 BGK720951:BGK720952 BQG720951:BQG720952 CAC720951:CAC720952 CJY720951:CJY720952 CTU720951:CTU720952 DDQ720951:DDQ720952 DNM720951:DNM720952 DXI720951:DXI720952 EHE720951:EHE720952 ERA720951:ERA720952 FAW720951:FAW720952 FKS720951:FKS720952 FUO720951:FUO720952 GEK720951:GEK720952 GOG720951:GOG720952 GYC720951:GYC720952 HHY720951:HHY720952 HRU720951:HRU720952 IBQ720951:IBQ720952 ILM720951:ILM720952 IVI720951:IVI720952 JFE720951:JFE720952 JPA720951:JPA720952 JYW720951:JYW720952 KIS720951:KIS720952 KSO720951:KSO720952 LCK720951:LCK720952 LMG720951:LMG720952 LWC720951:LWC720952 MFY720951:MFY720952 MPU720951:MPU720952 MZQ720951:MZQ720952 NJM720951:NJM720952 NTI720951:NTI720952 ODE720951:ODE720952 ONA720951:ONA720952 OWW720951:OWW720952 PGS720951:PGS720952 PQO720951:PQO720952 QAK720951:QAK720952 QKG720951:QKG720952 QUC720951:QUC720952 RDY720951:RDY720952 RNU720951:RNU720952 RXQ720951:RXQ720952 SHM720951:SHM720952 SRI720951:SRI720952 TBE720951:TBE720952 TLA720951:TLA720952 TUW720951:TUW720952 UES720951:UES720952 UOO720951:UOO720952 UYK720951:UYK720952 VIG720951:VIG720952 VSC720951:VSC720952 WBY720951:WBY720952 WLU720951:WLU720952 WVQ720951:WVQ720952 I786487:I786488 JE786487:JE786488 TA786487:TA786488 ACW786487:ACW786488 AMS786487:AMS786488 AWO786487:AWO786488 BGK786487:BGK786488 BQG786487:BQG786488 CAC786487:CAC786488 CJY786487:CJY786488 CTU786487:CTU786488 DDQ786487:DDQ786488 DNM786487:DNM786488 DXI786487:DXI786488 EHE786487:EHE786488 ERA786487:ERA786488 FAW786487:FAW786488 FKS786487:FKS786488 FUO786487:FUO786488 GEK786487:GEK786488 GOG786487:GOG786488 GYC786487:GYC786488 HHY786487:HHY786488 HRU786487:HRU786488 IBQ786487:IBQ786488 ILM786487:ILM786488 IVI786487:IVI786488 JFE786487:JFE786488 JPA786487:JPA786488 JYW786487:JYW786488 KIS786487:KIS786488 KSO786487:KSO786488 LCK786487:LCK786488 LMG786487:LMG786488 LWC786487:LWC786488 MFY786487:MFY786488 MPU786487:MPU786488 MZQ786487:MZQ786488 NJM786487:NJM786488 NTI786487:NTI786488 ODE786487:ODE786488 ONA786487:ONA786488 OWW786487:OWW786488 PGS786487:PGS786488 PQO786487:PQO786488 QAK786487:QAK786488 QKG786487:QKG786488 QUC786487:QUC786488 RDY786487:RDY786488 RNU786487:RNU786488 RXQ786487:RXQ786488 SHM786487:SHM786488 SRI786487:SRI786488 TBE786487:TBE786488 TLA786487:TLA786488 TUW786487:TUW786488 UES786487:UES786488 UOO786487:UOO786488 UYK786487:UYK786488 VIG786487:VIG786488 VSC786487:VSC786488 WBY786487:WBY786488 WLU786487:WLU786488 WVQ786487:WVQ786488 I852023:I852024 JE852023:JE852024 TA852023:TA852024 ACW852023:ACW852024 AMS852023:AMS852024 AWO852023:AWO852024 BGK852023:BGK852024 BQG852023:BQG852024 CAC852023:CAC852024 CJY852023:CJY852024 CTU852023:CTU852024 DDQ852023:DDQ852024 DNM852023:DNM852024 DXI852023:DXI852024 EHE852023:EHE852024 ERA852023:ERA852024 FAW852023:FAW852024 FKS852023:FKS852024 FUO852023:FUO852024 GEK852023:GEK852024 GOG852023:GOG852024 GYC852023:GYC852024 HHY852023:HHY852024 HRU852023:HRU852024 IBQ852023:IBQ852024 ILM852023:ILM852024 IVI852023:IVI852024 JFE852023:JFE852024 JPA852023:JPA852024 JYW852023:JYW852024 KIS852023:KIS852024 KSO852023:KSO852024 LCK852023:LCK852024 LMG852023:LMG852024 LWC852023:LWC852024 MFY852023:MFY852024 MPU852023:MPU852024 MZQ852023:MZQ852024 NJM852023:NJM852024 NTI852023:NTI852024 ODE852023:ODE852024 ONA852023:ONA852024 OWW852023:OWW852024 PGS852023:PGS852024 PQO852023:PQO852024 QAK852023:QAK852024 QKG852023:QKG852024 QUC852023:QUC852024 RDY852023:RDY852024 RNU852023:RNU852024 RXQ852023:RXQ852024 SHM852023:SHM852024 SRI852023:SRI852024 TBE852023:TBE852024 TLA852023:TLA852024 TUW852023:TUW852024 UES852023:UES852024 UOO852023:UOO852024 UYK852023:UYK852024 VIG852023:VIG852024 VSC852023:VSC852024 WBY852023:WBY852024 WLU852023:WLU852024 WVQ852023:WVQ852024 I917559:I917560 JE917559:JE917560 TA917559:TA917560 ACW917559:ACW917560 AMS917559:AMS917560 AWO917559:AWO917560 BGK917559:BGK917560 BQG917559:BQG917560 CAC917559:CAC917560 CJY917559:CJY917560 CTU917559:CTU917560 DDQ917559:DDQ917560 DNM917559:DNM917560 DXI917559:DXI917560 EHE917559:EHE917560 ERA917559:ERA917560 FAW917559:FAW917560 FKS917559:FKS917560 FUO917559:FUO917560 GEK917559:GEK917560 GOG917559:GOG917560 GYC917559:GYC917560 HHY917559:HHY917560 HRU917559:HRU917560 IBQ917559:IBQ917560 ILM917559:ILM917560 IVI917559:IVI917560 JFE917559:JFE917560 JPA917559:JPA917560 JYW917559:JYW917560 KIS917559:KIS917560 KSO917559:KSO917560 LCK917559:LCK917560 LMG917559:LMG917560 LWC917559:LWC917560 MFY917559:MFY917560 MPU917559:MPU917560 MZQ917559:MZQ917560 NJM917559:NJM917560 NTI917559:NTI917560 ODE917559:ODE917560 ONA917559:ONA917560 OWW917559:OWW917560 PGS917559:PGS917560 PQO917559:PQO917560 QAK917559:QAK917560 QKG917559:QKG917560 QUC917559:QUC917560 RDY917559:RDY917560 RNU917559:RNU917560 RXQ917559:RXQ917560 SHM917559:SHM917560 SRI917559:SRI917560 TBE917559:TBE917560 TLA917559:TLA917560 TUW917559:TUW917560 UES917559:UES917560 UOO917559:UOO917560 UYK917559:UYK917560 VIG917559:VIG917560 VSC917559:VSC917560 WBY917559:WBY917560 WLU917559:WLU917560 WVQ917559:WVQ917560 I983095:I983096 JE983095:JE983096 TA983095:TA983096 ACW983095:ACW983096 AMS983095:AMS983096 AWO983095:AWO983096 BGK983095:BGK983096 BQG983095:BQG983096 CAC983095:CAC983096 CJY983095:CJY983096 CTU983095:CTU983096 DDQ983095:DDQ983096 DNM983095:DNM983096 DXI983095:DXI983096 EHE983095:EHE983096 ERA983095:ERA983096 FAW983095:FAW983096 FKS983095:FKS983096 FUO983095:FUO983096 GEK983095:GEK983096 GOG983095:GOG983096 GYC983095:GYC983096 HHY983095:HHY983096 HRU983095:HRU983096 IBQ983095:IBQ983096 ILM983095:ILM983096 IVI983095:IVI983096 JFE983095:JFE983096 JPA983095:JPA983096 JYW983095:JYW983096 KIS983095:KIS983096 KSO983095:KSO983096 LCK983095:LCK983096 LMG983095:LMG983096 LWC983095:LWC983096 MFY983095:MFY983096 MPU983095:MPU983096 MZQ983095:MZQ983096 NJM983095:NJM983096 NTI983095:NTI983096 ODE983095:ODE983096 ONA983095:ONA983096 OWW983095:OWW983096 PGS983095:PGS983096 PQO983095:PQO983096 QAK983095:QAK983096 QKG983095:QKG983096 QUC983095:QUC983096 RDY983095:RDY983096 RNU983095:RNU983096 RXQ983095:RXQ983096 SHM983095:SHM983096 SRI983095:SRI983096 TBE983095:TBE983096 TLA983095:TLA983096 TUW983095:TUW983096 UES983095:UES983096 UOO983095:UOO983096 UYK983095:UYK983096 VIG983095:VIG983096 VSC983095:VSC983096 WBY983095:WBY983096 WLU983095:WLU983096" xr:uid="{00000000-0002-0000-0300-000015000000}"/>
    <dataValidation allowBlank="1" showInputMessage="1" showErrorMessage="1" prompt="Deduct YTD Bonus/OT from Base Salary" sqref="C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C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C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C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C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C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C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C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C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C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C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C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C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C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C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C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xr:uid="{00000000-0002-0000-0300-000016000000}"/>
    <dataValidation allowBlank="1" showInputMessage="1" showErrorMessage="1" prompt="Enter Number of Months reflected by W-2" sqref="WVQ983087:WVQ983088 JE35:JE37 TA35:TA37 ACW35:ACW37 AMS35:AMS37 AWO35:AWO37 BGK35:BGK37 BQG35:BQG37 CAC35:CAC37 CJY35:CJY37 CTU35:CTU37 DDQ35:DDQ37 DNM35:DNM37 DXI35:DXI37 EHE35:EHE37 ERA35:ERA37 FAW35:FAW37 FKS35:FKS37 FUO35:FUO37 GEK35:GEK37 GOG35:GOG37 GYC35:GYC37 HHY35:HHY37 HRU35:HRU37 IBQ35:IBQ37 ILM35:ILM37 IVI35:IVI37 JFE35:JFE37 JPA35:JPA37 JYW35:JYW37 KIS35:KIS37 KSO35:KSO37 LCK35:LCK37 LMG35:LMG37 LWC35:LWC37 MFY35:MFY37 MPU35:MPU37 MZQ35:MZQ37 NJM35:NJM37 NTI35:NTI37 ODE35:ODE37 ONA35:ONA37 OWW35:OWW37 PGS35:PGS37 PQO35:PQO37 QAK35:QAK37 QKG35:QKG37 QUC35:QUC37 RDY35:RDY37 RNU35:RNU37 RXQ35:RXQ37 SHM35:SHM37 SRI35:SRI37 TBE35:TBE37 TLA35:TLA37 TUW35:TUW37 UES35:UES37 UOO35:UOO37 UYK35:UYK37 VIG35:VIG37 VSC35:VSC37 WBY35:WBY37 WLU35:WLU37 WVQ35:WVQ37 I65583:I65584 JE65583:JE65584 TA65583:TA65584 ACW65583:ACW65584 AMS65583:AMS65584 AWO65583:AWO65584 BGK65583:BGK65584 BQG65583:BQG65584 CAC65583:CAC65584 CJY65583:CJY65584 CTU65583:CTU65584 DDQ65583:DDQ65584 DNM65583:DNM65584 DXI65583:DXI65584 EHE65583:EHE65584 ERA65583:ERA65584 FAW65583:FAW65584 FKS65583:FKS65584 FUO65583:FUO65584 GEK65583:GEK65584 GOG65583:GOG65584 GYC65583:GYC65584 HHY65583:HHY65584 HRU65583:HRU65584 IBQ65583:IBQ65584 ILM65583:ILM65584 IVI65583:IVI65584 JFE65583:JFE65584 JPA65583:JPA65584 JYW65583:JYW65584 KIS65583:KIS65584 KSO65583:KSO65584 LCK65583:LCK65584 LMG65583:LMG65584 LWC65583:LWC65584 MFY65583:MFY65584 MPU65583:MPU65584 MZQ65583:MZQ65584 NJM65583:NJM65584 NTI65583:NTI65584 ODE65583:ODE65584 ONA65583:ONA65584 OWW65583:OWW65584 PGS65583:PGS65584 PQO65583:PQO65584 QAK65583:QAK65584 QKG65583:QKG65584 QUC65583:QUC65584 RDY65583:RDY65584 RNU65583:RNU65584 RXQ65583:RXQ65584 SHM65583:SHM65584 SRI65583:SRI65584 TBE65583:TBE65584 TLA65583:TLA65584 TUW65583:TUW65584 UES65583:UES65584 UOO65583:UOO65584 UYK65583:UYK65584 VIG65583:VIG65584 VSC65583:VSC65584 WBY65583:WBY65584 WLU65583:WLU65584 WVQ65583:WVQ65584 I131119:I131120 JE131119:JE131120 TA131119:TA131120 ACW131119:ACW131120 AMS131119:AMS131120 AWO131119:AWO131120 BGK131119:BGK131120 BQG131119:BQG131120 CAC131119:CAC131120 CJY131119:CJY131120 CTU131119:CTU131120 DDQ131119:DDQ131120 DNM131119:DNM131120 DXI131119:DXI131120 EHE131119:EHE131120 ERA131119:ERA131120 FAW131119:FAW131120 FKS131119:FKS131120 FUO131119:FUO131120 GEK131119:GEK131120 GOG131119:GOG131120 GYC131119:GYC131120 HHY131119:HHY131120 HRU131119:HRU131120 IBQ131119:IBQ131120 ILM131119:ILM131120 IVI131119:IVI131120 JFE131119:JFE131120 JPA131119:JPA131120 JYW131119:JYW131120 KIS131119:KIS131120 KSO131119:KSO131120 LCK131119:LCK131120 LMG131119:LMG131120 LWC131119:LWC131120 MFY131119:MFY131120 MPU131119:MPU131120 MZQ131119:MZQ131120 NJM131119:NJM131120 NTI131119:NTI131120 ODE131119:ODE131120 ONA131119:ONA131120 OWW131119:OWW131120 PGS131119:PGS131120 PQO131119:PQO131120 QAK131119:QAK131120 QKG131119:QKG131120 QUC131119:QUC131120 RDY131119:RDY131120 RNU131119:RNU131120 RXQ131119:RXQ131120 SHM131119:SHM131120 SRI131119:SRI131120 TBE131119:TBE131120 TLA131119:TLA131120 TUW131119:TUW131120 UES131119:UES131120 UOO131119:UOO131120 UYK131119:UYK131120 VIG131119:VIG131120 VSC131119:VSC131120 WBY131119:WBY131120 WLU131119:WLU131120 WVQ131119:WVQ131120 I196655:I196656 JE196655:JE196656 TA196655:TA196656 ACW196655:ACW196656 AMS196655:AMS196656 AWO196655:AWO196656 BGK196655:BGK196656 BQG196655:BQG196656 CAC196655:CAC196656 CJY196655:CJY196656 CTU196655:CTU196656 DDQ196655:DDQ196656 DNM196655:DNM196656 DXI196655:DXI196656 EHE196655:EHE196656 ERA196655:ERA196656 FAW196655:FAW196656 FKS196655:FKS196656 FUO196655:FUO196656 GEK196655:GEK196656 GOG196655:GOG196656 GYC196655:GYC196656 HHY196655:HHY196656 HRU196655:HRU196656 IBQ196655:IBQ196656 ILM196655:ILM196656 IVI196655:IVI196656 JFE196655:JFE196656 JPA196655:JPA196656 JYW196655:JYW196656 KIS196655:KIS196656 KSO196655:KSO196656 LCK196655:LCK196656 LMG196655:LMG196656 LWC196655:LWC196656 MFY196655:MFY196656 MPU196655:MPU196656 MZQ196655:MZQ196656 NJM196655:NJM196656 NTI196655:NTI196656 ODE196655:ODE196656 ONA196655:ONA196656 OWW196655:OWW196656 PGS196655:PGS196656 PQO196655:PQO196656 QAK196655:QAK196656 QKG196655:QKG196656 QUC196655:QUC196656 RDY196655:RDY196656 RNU196655:RNU196656 RXQ196655:RXQ196656 SHM196655:SHM196656 SRI196655:SRI196656 TBE196655:TBE196656 TLA196655:TLA196656 TUW196655:TUW196656 UES196655:UES196656 UOO196655:UOO196656 UYK196655:UYK196656 VIG196655:VIG196656 VSC196655:VSC196656 WBY196655:WBY196656 WLU196655:WLU196656 WVQ196655:WVQ196656 I262191:I262192 JE262191:JE262192 TA262191:TA262192 ACW262191:ACW262192 AMS262191:AMS262192 AWO262191:AWO262192 BGK262191:BGK262192 BQG262191:BQG262192 CAC262191:CAC262192 CJY262191:CJY262192 CTU262191:CTU262192 DDQ262191:DDQ262192 DNM262191:DNM262192 DXI262191:DXI262192 EHE262191:EHE262192 ERA262191:ERA262192 FAW262191:FAW262192 FKS262191:FKS262192 FUO262191:FUO262192 GEK262191:GEK262192 GOG262191:GOG262192 GYC262191:GYC262192 HHY262191:HHY262192 HRU262191:HRU262192 IBQ262191:IBQ262192 ILM262191:ILM262192 IVI262191:IVI262192 JFE262191:JFE262192 JPA262191:JPA262192 JYW262191:JYW262192 KIS262191:KIS262192 KSO262191:KSO262192 LCK262191:LCK262192 LMG262191:LMG262192 LWC262191:LWC262192 MFY262191:MFY262192 MPU262191:MPU262192 MZQ262191:MZQ262192 NJM262191:NJM262192 NTI262191:NTI262192 ODE262191:ODE262192 ONA262191:ONA262192 OWW262191:OWW262192 PGS262191:PGS262192 PQO262191:PQO262192 QAK262191:QAK262192 QKG262191:QKG262192 QUC262191:QUC262192 RDY262191:RDY262192 RNU262191:RNU262192 RXQ262191:RXQ262192 SHM262191:SHM262192 SRI262191:SRI262192 TBE262191:TBE262192 TLA262191:TLA262192 TUW262191:TUW262192 UES262191:UES262192 UOO262191:UOO262192 UYK262191:UYK262192 VIG262191:VIG262192 VSC262191:VSC262192 WBY262191:WBY262192 WLU262191:WLU262192 WVQ262191:WVQ262192 I327727:I327728 JE327727:JE327728 TA327727:TA327728 ACW327727:ACW327728 AMS327727:AMS327728 AWO327727:AWO327728 BGK327727:BGK327728 BQG327727:BQG327728 CAC327727:CAC327728 CJY327727:CJY327728 CTU327727:CTU327728 DDQ327727:DDQ327728 DNM327727:DNM327728 DXI327727:DXI327728 EHE327727:EHE327728 ERA327727:ERA327728 FAW327727:FAW327728 FKS327727:FKS327728 FUO327727:FUO327728 GEK327727:GEK327728 GOG327727:GOG327728 GYC327727:GYC327728 HHY327727:HHY327728 HRU327727:HRU327728 IBQ327727:IBQ327728 ILM327727:ILM327728 IVI327727:IVI327728 JFE327727:JFE327728 JPA327727:JPA327728 JYW327727:JYW327728 KIS327727:KIS327728 KSO327727:KSO327728 LCK327727:LCK327728 LMG327727:LMG327728 LWC327727:LWC327728 MFY327727:MFY327728 MPU327727:MPU327728 MZQ327727:MZQ327728 NJM327727:NJM327728 NTI327727:NTI327728 ODE327727:ODE327728 ONA327727:ONA327728 OWW327727:OWW327728 PGS327727:PGS327728 PQO327727:PQO327728 QAK327727:QAK327728 QKG327727:QKG327728 QUC327727:QUC327728 RDY327727:RDY327728 RNU327727:RNU327728 RXQ327727:RXQ327728 SHM327727:SHM327728 SRI327727:SRI327728 TBE327727:TBE327728 TLA327727:TLA327728 TUW327727:TUW327728 UES327727:UES327728 UOO327727:UOO327728 UYK327727:UYK327728 VIG327727:VIG327728 VSC327727:VSC327728 WBY327727:WBY327728 WLU327727:WLU327728 WVQ327727:WVQ327728 I393263:I393264 JE393263:JE393264 TA393263:TA393264 ACW393263:ACW393264 AMS393263:AMS393264 AWO393263:AWO393264 BGK393263:BGK393264 BQG393263:BQG393264 CAC393263:CAC393264 CJY393263:CJY393264 CTU393263:CTU393264 DDQ393263:DDQ393264 DNM393263:DNM393264 DXI393263:DXI393264 EHE393263:EHE393264 ERA393263:ERA393264 FAW393263:FAW393264 FKS393263:FKS393264 FUO393263:FUO393264 GEK393263:GEK393264 GOG393263:GOG393264 GYC393263:GYC393264 HHY393263:HHY393264 HRU393263:HRU393264 IBQ393263:IBQ393264 ILM393263:ILM393264 IVI393263:IVI393264 JFE393263:JFE393264 JPA393263:JPA393264 JYW393263:JYW393264 KIS393263:KIS393264 KSO393263:KSO393264 LCK393263:LCK393264 LMG393263:LMG393264 LWC393263:LWC393264 MFY393263:MFY393264 MPU393263:MPU393264 MZQ393263:MZQ393264 NJM393263:NJM393264 NTI393263:NTI393264 ODE393263:ODE393264 ONA393263:ONA393264 OWW393263:OWW393264 PGS393263:PGS393264 PQO393263:PQO393264 QAK393263:QAK393264 QKG393263:QKG393264 QUC393263:QUC393264 RDY393263:RDY393264 RNU393263:RNU393264 RXQ393263:RXQ393264 SHM393263:SHM393264 SRI393263:SRI393264 TBE393263:TBE393264 TLA393263:TLA393264 TUW393263:TUW393264 UES393263:UES393264 UOO393263:UOO393264 UYK393263:UYK393264 VIG393263:VIG393264 VSC393263:VSC393264 WBY393263:WBY393264 WLU393263:WLU393264 WVQ393263:WVQ393264 I458799:I458800 JE458799:JE458800 TA458799:TA458800 ACW458799:ACW458800 AMS458799:AMS458800 AWO458799:AWO458800 BGK458799:BGK458800 BQG458799:BQG458800 CAC458799:CAC458800 CJY458799:CJY458800 CTU458799:CTU458800 DDQ458799:DDQ458800 DNM458799:DNM458800 DXI458799:DXI458800 EHE458799:EHE458800 ERA458799:ERA458800 FAW458799:FAW458800 FKS458799:FKS458800 FUO458799:FUO458800 GEK458799:GEK458800 GOG458799:GOG458800 GYC458799:GYC458800 HHY458799:HHY458800 HRU458799:HRU458800 IBQ458799:IBQ458800 ILM458799:ILM458800 IVI458799:IVI458800 JFE458799:JFE458800 JPA458799:JPA458800 JYW458799:JYW458800 KIS458799:KIS458800 KSO458799:KSO458800 LCK458799:LCK458800 LMG458799:LMG458800 LWC458799:LWC458800 MFY458799:MFY458800 MPU458799:MPU458800 MZQ458799:MZQ458800 NJM458799:NJM458800 NTI458799:NTI458800 ODE458799:ODE458800 ONA458799:ONA458800 OWW458799:OWW458800 PGS458799:PGS458800 PQO458799:PQO458800 QAK458799:QAK458800 QKG458799:QKG458800 QUC458799:QUC458800 RDY458799:RDY458800 RNU458799:RNU458800 RXQ458799:RXQ458800 SHM458799:SHM458800 SRI458799:SRI458800 TBE458799:TBE458800 TLA458799:TLA458800 TUW458799:TUW458800 UES458799:UES458800 UOO458799:UOO458800 UYK458799:UYK458800 VIG458799:VIG458800 VSC458799:VSC458800 WBY458799:WBY458800 WLU458799:WLU458800 WVQ458799:WVQ458800 I524335:I524336 JE524335:JE524336 TA524335:TA524336 ACW524335:ACW524336 AMS524335:AMS524336 AWO524335:AWO524336 BGK524335:BGK524336 BQG524335:BQG524336 CAC524335:CAC524336 CJY524335:CJY524336 CTU524335:CTU524336 DDQ524335:DDQ524336 DNM524335:DNM524336 DXI524335:DXI524336 EHE524335:EHE524336 ERA524335:ERA524336 FAW524335:FAW524336 FKS524335:FKS524336 FUO524335:FUO524336 GEK524335:GEK524336 GOG524335:GOG524336 GYC524335:GYC524336 HHY524335:HHY524336 HRU524335:HRU524336 IBQ524335:IBQ524336 ILM524335:ILM524336 IVI524335:IVI524336 JFE524335:JFE524336 JPA524335:JPA524336 JYW524335:JYW524336 KIS524335:KIS524336 KSO524335:KSO524336 LCK524335:LCK524336 LMG524335:LMG524336 LWC524335:LWC524336 MFY524335:MFY524336 MPU524335:MPU524336 MZQ524335:MZQ524336 NJM524335:NJM524336 NTI524335:NTI524336 ODE524335:ODE524336 ONA524335:ONA524336 OWW524335:OWW524336 PGS524335:PGS524336 PQO524335:PQO524336 QAK524335:QAK524336 QKG524335:QKG524336 QUC524335:QUC524336 RDY524335:RDY524336 RNU524335:RNU524336 RXQ524335:RXQ524336 SHM524335:SHM524336 SRI524335:SRI524336 TBE524335:TBE524336 TLA524335:TLA524336 TUW524335:TUW524336 UES524335:UES524336 UOO524335:UOO524336 UYK524335:UYK524336 VIG524335:VIG524336 VSC524335:VSC524336 WBY524335:WBY524336 WLU524335:WLU524336 WVQ524335:WVQ524336 I589871:I589872 JE589871:JE589872 TA589871:TA589872 ACW589871:ACW589872 AMS589871:AMS589872 AWO589871:AWO589872 BGK589871:BGK589872 BQG589871:BQG589872 CAC589871:CAC589872 CJY589871:CJY589872 CTU589871:CTU589872 DDQ589871:DDQ589872 DNM589871:DNM589872 DXI589871:DXI589872 EHE589871:EHE589872 ERA589871:ERA589872 FAW589871:FAW589872 FKS589871:FKS589872 FUO589871:FUO589872 GEK589871:GEK589872 GOG589871:GOG589872 GYC589871:GYC589872 HHY589871:HHY589872 HRU589871:HRU589872 IBQ589871:IBQ589872 ILM589871:ILM589872 IVI589871:IVI589872 JFE589871:JFE589872 JPA589871:JPA589872 JYW589871:JYW589872 KIS589871:KIS589872 KSO589871:KSO589872 LCK589871:LCK589872 LMG589871:LMG589872 LWC589871:LWC589872 MFY589871:MFY589872 MPU589871:MPU589872 MZQ589871:MZQ589872 NJM589871:NJM589872 NTI589871:NTI589872 ODE589871:ODE589872 ONA589871:ONA589872 OWW589871:OWW589872 PGS589871:PGS589872 PQO589871:PQO589872 QAK589871:QAK589872 QKG589871:QKG589872 QUC589871:QUC589872 RDY589871:RDY589872 RNU589871:RNU589872 RXQ589871:RXQ589872 SHM589871:SHM589872 SRI589871:SRI589872 TBE589871:TBE589872 TLA589871:TLA589872 TUW589871:TUW589872 UES589871:UES589872 UOO589871:UOO589872 UYK589871:UYK589872 VIG589871:VIG589872 VSC589871:VSC589872 WBY589871:WBY589872 WLU589871:WLU589872 WVQ589871:WVQ589872 I655407:I655408 JE655407:JE655408 TA655407:TA655408 ACW655407:ACW655408 AMS655407:AMS655408 AWO655407:AWO655408 BGK655407:BGK655408 BQG655407:BQG655408 CAC655407:CAC655408 CJY655407:CJY655408 CTU655407:CTU655408 DDQ655407:DDQ655408 DNM655407:DNM655408 DXI655407:DXI655408 EHE655407:EHE655408 ERA655407:ERA655408 FAW655407:FAW655408 FKS655407:FKS655408 FUO655407:FUO655408 GEK655407:GEK655408 GOG655407:GOG655408 GYC655407:GYC655408 HHY655407:HHY655408 HRU655407:HRU655408 IBQ655407:IBQ655408 ILM655407:ILM655408 IVI655407:IVI655408 JFE655407:JFE655408 JPA655407:JPA655408 JYW655407:JYW655408 KIS655407:KIS655408 KSO655407:KSO655408 LCK655407:LCK655408 LMG655407:LMG655408 LWC655407:LWC655408 MFY655407:MFY655408 MPU655407:MPU655408 MZQ655407:MZQ655408 NJM655407:NJM655408 NTI655407:NTI655408 ODE655407:ODE655408 ONA655407:ONA655408 OWW655407:OWW655408 PGS655407:PGS655408 PQO655407:PQO655408 QAK655407:QAK655408 QKG655407:QKG655408 QUC655407:QUC655408 RDY655407:RDY655408 RNU655407:RNU655408 RXQ655407:RXQ655408 SHM655407:SHM655408 SRI655407:SRI655408 TBE655407:TBE655408 TLA655407:TLA655408 TUW655407:TUW655408 UES655407:UES655408 UOO655407:UOO655408 UYK655407:UYK655408 VIG655407:VIG655408 VSC655407:VSC655408 WBY655407:WBY655408 WLU655407:WLU655408 WVQ655407:WVQ655408 I720943:I720944 JE720943:JE720944 TA720943:TA720944 ACW720943:ACW720944 AMS720943:AMS720944 AWO720943:AWO720944 BGK720943:BGK720944 BQG720943:BQG720944 CAC720943:CAC720944 CJY720943:CJY720944 CTU720943:CTU720944 DDQ720943:DDQ720944 DNM720943:DNM720944 DXI720943:DXI720944 EHE720943:EHE720944 ERA720943:ERA720944 FAW720943:FAW720944 FKS720943:FKS720944 FUO720943:FUO720944 GEK720943:GEK720944 GOG720943:GOG720944 GYC720943:GYC720944 HHY720943:HHY720944 HRU720943:HRU720944 IBQ720943:IBQ720944 ILM720943:ILM720944 IVI720943:IVI720944 JFE720943:JFE720944 JPA720943:JPA720944 JYW720943:JYW720944 KIS720943:KIS720944 KSO720943:KSO720944 LCK720943:LCK720944 LMG720943:LMG720944 LWC720943:LWC720944 MFY720943:MFY720944 MPU720943:MPU720944 MZQ720943:MZQ720944 NJM720943:NJM720944 NTI720943:NTI720944 ODE720943:ODE720944 ONA720943:ONA720944 OWW720943:OWW720944 PGS720943:PGS720944 PQO720943:PQO720944 QAK720943:QAK720944 QKG720943:QKG720944 QUC720943:QUC720944 RDY720943:RDY720944 RNU720943:RNU720944 RXQ720943:RXQ720944 SHM720943:SHM720944 SRI720943:SRI720944 TBE720943:TBE720944 TLA720943:TLA720944 TUW720943:TUW720944 UES720943:UES720944 UOO720943:UOO720944 UYK720943:UYK720944 VIG720943:VIG720944 VSC720943:VSC720944 WBY720943:WBY720944 WLU720943:WLU720944 WVQ720943:WVQ720944 I786479:I786480 JE786479:JE786480 TA786479:TA786480 ACW786479:ACW786480 AMS786479:AMS786480 AWO786479:AWO786480 BGK786479:BGK786480 BQG786479:BQG786480 CAC786479:CAC786480 CJY786479:CJY786480 CTU786479:CTU786480 DDQ786479:DDQ786480 DNM786479:DNM786480 DXI786479:DXI786480 EHE786479:EHE786480 ERA786479:ERA786480 FAW786479:FAW786480 FKS786479:FKS786480 FUO786479:FUO786480 GEK786479:GEK786480 GOG786479:GOG786480 GYC786479:GYC786480 HHY786479:HHY786480 HRU786479:HRU786480 IBQ786479:IBQ786480 ILM786479:ILM786480 IVI786479:IVI786480 JFE786479:JFE786480 JPA786479:JPA786480 JYW786479:JYW786480 KIS786479:KIS786480 KSO786479:KSO786480 LCK786479:LCK786480 LMG786479:LMG786480 LWC786479:LWC786480 MFY786479:MFY786480 MPU786479:MPU786480 MZQ786479:MZQ786480 NJM786479:NJM786480 NTI786479:NTI786480 ODE786479:ODE786480 ONA786479:ONA786480 OWW786479:OWW786480 PGS786479:PGS786480 PQO786479:PQO786480 QAK786479:QAK786480 QKG786479:QKG786480 QUC786479:QUC786480 RDY786479:RDY786480 RNU786479:RNU786480 RXQ786479:RXQ786480 SHM786479:SHM786480 SRI786479:SRI786480 TBE786479:TBE786480 TLA786479:TLA786480 TUW786479:TUW786480 UES786479:UES786480 UOO786479:UOO786480 UYK786479:UYK786480 VIG786479:VIG786480 VSC786479:VSC786480 WBY786479:WBY786480 WLU786479:WLU786480 WVQ786479:WVQ786480 I852015:I852016 JE852015:JE852016 TA852015:TA852016 ACW852015:ACW852016 AMS852015:AMS852016 AWO852015:AWO852016 BGK852015:BGK852016 BQG852015:BQG852016 CAC852015:CAC852016 CJY852015:CJY852016 CTU852015:CTU852016 DDQ852015:DDQ852016 DNM852015:DNM852016 DXI852015:DXI852016 EHE852015:EHE852016 ERA852015:ERA852016 FAW852015:FAW852016 FKS852015:FKS852016 FUO852015:FUO852016 GEK852015:GEK852016 GOG852015:GOG852016 GYC852015:GYC852016 HHY852015:HHY852016 HRU852015:HRU852016 IBQ852015:IBQ852016 ILM852015:ILM852016 IVI852015:IVI852016 JFE852015:JFE852016 JPA852015:JPA852016 JYW852015:JYW852016 KIS852015:KIS852016 KSO852015:KSO852016 LCK852015:LCK852016 LMG852015:LMG852016 LWC852015:LWC852016 MFY852015:MFY852016 MPU852015:MPU852016 MZQ852015:MZQ852016 NJM852015:NJM852016 NTI852015:NTI852016 ODE852015:ODE852016 ONA852015:ONA852016 OWW852015:OWW852016 PGS852015:PGS852016 PQO852015:PQO852016 QAK852015:QAK852016 QKG852015:QKG852016 QUC852015:QUC852016 RDY852015:RDY852016 RNU852015:RNU852016 RXQ852015:RXQ852016 SHM852015:SHM852016 SRI852015:SRI852016 TBE852015:TBE852016 TLA852015:TLA852016 TUW852015:TUW852016 UES852015:UES852016 UOO852015:UOO852016 UYK852015:UYK852016 VIG852015:VIG852016 VSC852015:VSC852016 WBY852015:WBY852016 WLU852015:WLU852016 WVQ852015:WVQ852016 I917551:I917552 JE917551:JE917552 TA917551:TA917552 ACW917551:ACW917552 AMS917551:AMS917552 AWO917551:AWO917552 BGK917551:BGK917552 BQG917551:BQG917552 CAC917551:CAC917552 CJY917551:CJY917552 CTU917551:CTU917552 DDQ917551:DDQ917552 DNM917551:DNM917552 DXI917551:DXI917552 EHE917551:EHE917552 ERA917551:ERA917552 FAW917551:FAW917552 FKS917551:FKS917552 FUO917551:FUO917552 GEK917551:GEK917552 GOG917551:GOG917552 GYC917551:GYC917552 HHY917551:HHY917552 HRU917551:HRU917552 IBQ917551:IBQ917552 ILM917551:ILM917552 IVI917551:IVI917552 JFE917551:JFE917552 JPA917551:JPA917552 JYW917551:JYW917552 KIS917551:KIS917552 KSO917551:KSO917552 LCK917551:LCK917552 LMG917551:LMG917552 LWC917551:LWC917552 MFY917551:MFY917552 MPU917551:MPU917552 MZQ917551:MZQ917552 NJM917551:NJM917552 NTI917551:NTI917552 ODE917551:ODE917552 ONA917551:ONA917552 OWW917551:OWW917552 PGS917551:PGS917552 PQO917551:PQO917552 QAK917551:QAK917552 QKG917551:QKG917552 QUC917551:QUC917552 RDY917551:RDY917552 RNU917551:RNU917552 RXQ917551:RXQ917552 SHM917551:SHM917552 SRI917551:SRI917552 TBE917551:TBE917552 TLA917551:TLA917552 TUW917551:TUW917552 UES917551:UES917552 UOO917551:UOO917552 UYK917551:UYK917552 VIG917551:VIG917552 VSC917551:VSC917552 WBY917551:WBY917552 WLU917551:WLU917552 WVQ917551:WVQ917552 I983087:I983088 JE983087:JE983088 TA983087:TA983088 ACW983087:ACW983088 AMS983087:AMS983088 AWO983087:AWO983088 BGK983087:BGK983088 BQG983087:BQG983088 CAC983087:CAC983088 CJY983087:CJY983088 CTU983087:CTU983088 DDQ983087:DDQ983088 DNM983087:DNM983088 DXI983087:DXI983088 EHE983087:EHE983088 ERA983087:ERA983088 FAW983087:FAW983088 FKS983087:FKS983088 FUO983087:FUO983088 GEK983087:GEK983088 GOG983087:GOG983088 GYC983087:GYC983088 HHY983087:HHY983088 HRU983087:HRU983088 IBQ983087:IBQ983088 ILM983087:ILM983088 IVI983087:IVI983088 JFE983087:JFE983088 JPA983087:JPA983088 JYW983087:JYW983088 KIS983087:KIS983088 KSO983087:KSO983088 LCK983087:LCK983088 LMG983087:LMG983088 LWC983087:LWC983088 MFY983087:MFY983088 MPU983087:MPU983088 MZQ983087:MZQ983088 NJM983087:NJM983088 NTI983087:NTI983088 ODE983087:ODE983088 ONA983087:ONA983088 OWW983087:OWW983088 PGS983087:PGS983088 PQO983087:PQO983088 QAK983087:QAK983088 QKG983087:QKG983088 QUC983087:QUC983088 RDY983087:RDY983088 RNU983087:RNU983088 RXQ983087:RXQ983088 SHM983087:SHM983088 SRI983087:SRI983088 TBE983087:TBE983088 TLA983087:TLA983088 TUW983087:TUW983088 UES983087:UES983088 UOO983087:UOO983088 UYK983087:UYK983088 VIG983087:VIG983088 VSC983087:VSC983088 WBY983087:WBY983088 WLU983087:WLU983088" xr:uid="{00000000-0002-0000-0300-000017000000}"/>
    <dataValidation allowBlank="1" showInputMessage="1" showErrorMessage="1" prompt="Enter W-2 Income" sqref="WVM983087:WVM983088 JA35:JA37 SW35:SW37 ACS35:ACS37 AMO35:AMO37 AWK35:AWK37 BGG35:BGG37 BQC35:BQC37 BZY35:BZY37 CJU35:CJU37 CTQ35:CTQ37 DDM35:DDM37 DNI35:DNI37 DXE35:DXE37 EHA35:EHA37 EQW35:EQW37 FAS35:FAS37 FKO35:FKO37 FUK35:FUK37 GEG35:GEG37 GOC35:GOC37 GXY35:GXY37 HHU35:HHU37 HRQ35:HRQ37 IBM35:IBM37 ILI35:ILI37 IVE35:IVE37 JFA35:JFA37 JOW35:JOW37 JYS35:JYS37 KIO35:KIO37 KSK35:KSK37 LCG35:LCG37 LMC35:LMC37 LVY35:LVY37 MFU35:MFU37 MPQ35:MPQ37 MZM35:MZM37 NJI35:NJI37 NTE35:NTE37 ODA35:ODA37 OMW35:OMW37 OWS35:OWS37 PGO35:PGO37 PQK35:PQK37 QAG35:QAG37 QKC35:QKC37 QTY35:QTY37 RDU35:RDU37 RNQ35:RNQ37 RXM35:RXM37 SHI35:SHI37 SRE35:SRE37 TBA35:TBA37 TKW35:TKW37 TUS35:TUS37 UEO35:UEO37 UOK35:UOK37 UYG35:UYG37 VIC35:VIC37 VRY35:VRY37 WBU35:WBU37 WLQ35:WLQ37 WVM35:WVM37 C65583:C65584 JA65583:JA65584 SW65583:SW65584 ACS65583:ACS65584 AMO65583:AMO65584 AWK65583:AWK65584 BGG65583:BGG65584 BQC65583:BQC65584 BZY65583:BZY65584 CJU65583:CJU65584 CTQ65583:CTQ65584 DDM65583:DDM65584 DNI65583:DNI65584 DXE65583:DXE65584 EHA65583:EHA65584 EQW65583:EQW65584 FAS65583:FAS65584 FKO65583:FKO65584 FUK65583:FUK65584 GEG65583:GEG65584 GOC65583:GOC65584 GXY65583:GXY65584 HHU65583:HHU65584 HRQ65583:HRQ65584 IBM65583:IBM65584 ILI65583:ILI65584 IVE65583:IVE65584 JFA65583:JFA65584 JOW65583:JOW65584 JYS65583:JYS65584 KIO65583:KIO65584 KSK65583:KSK65584 LCG65583:LCG65584 LMC65583:LMC65584 LVY65583:LVY65584 MFU65583:MFU65584 MPQ65583:MPQ65584 MZM65583:MZM65584 NJI65583:NJI65584 NTE65583:NTE65584 ODA65583:ODA65584 OMW65583:OMW65584 OWS65583:OWS65584 PGO65583:PGO65584 PQK65583:PQK65584 QAG65583:QAG65584 QKC65583:QKC65584 QTY65583:QTY65584 RDU65583:RDU65584 RNQ65583:RNQ65584 RXM65583:RXM65584 SHI65583:SHI65584 SRE65583:SRE65584 TBA65583:TBA65584 TKW65583:TKW65584 TUS65583:TUS65584 UEO65583:UEO65584 UOK65583:UOK65584 UYG65583:UYG65584 VIC65583:VIC65584 VRY65583:VRY65584 WBU65583:WBU65584 WLQ65583:WLQ65584 WVM65583:WVM65584 C131119:C131120 JA131119:JA131120 SW131119:SW131120 ACS131119:ACS131120 AMO131119:AMO131120 AWK131119:AWK131120 BGG131119:BGG131120 BQC131119:BQC131120 BZY131119:BZY131120 CJU131119:CJU131120 CTQ131119:CTQ131120 DDM131119:DDM131120 DNI131119:DNI131120 DXE131119:DXE131120 EHA131119:EHA131120 EQW131119:EQW131120 FAS131119:FAS131120 FKO131119:FKO131120 FUK131119:FUK131120 GEG131119:GEG131120 GOC131119:GOC131120 GXY131119:GXY131120 HHU131119:HHU131120 HRQ131119:HRQ131120 IBM131119:IBM131120 ILI131119:ILI131120 IVE131119:IVE131120 JFA131119:JFA131120 JOW131119:JOW131120 JYS131119:JYS131120 KIO131119:KIO131120 KSK131119:KSK131120 LCG131119:LCG131120 LMC131119:LMC131120 LVY131119:LVY131120 MFU131119:MFU131120 MPQ131119:MPQ131120 MZM131119:MZM131120 NJI131119:NJI131120 NTE131119:NTE131120 ODA131119:ODA131120 OMW131119:OMW131120 OWS131119:OWS131120 PGO131119:PGO131120 PQK131119:PQK131120 QAG131119:QAG131120 QKC131119:QKC131120 QTY131119:QTY131120 RDU131119:RDU131120 RNQ131119:RNQ131120 RXM131119:RXM131120 SHI131119:SHI131120 SRE131119:SRE131120 TBA131119:TBA131120 TKW131119:TKW131120 TUS131119:TUS131120 UEO131119:UEO131120 UOK131119:UOK131120 UYG131119:UYG131120 VIC131119:VIC131120 VRY131119:VRY131120 WBU131119:WBU131120 WLQ131119:WLQ131120 WVM131119:WVM131120 C196655:C196656 JA196655:JA196656 SW196655:SW196656 ACS196655:ACS196656 AMO196655:AMO196656 AWK196655:AWK196656 BGG196655:BGG196656 BQC196655:BQC196656 BZY196655:BZY196656 CJU196655:CJU196656 CTQ196655:CTQ196656 DDM196655:DDM196656 DNI196655:DNI196656 DXE196655:DXE196656 EHA196655:EHA196656 EQW196655:EQW196656 FAS196655:FAS196656 FKO196655:FKO196656 FUK196655:FUK196656 GEG196655:GEG196656 GOC196655:GOC196656 GXY196655:GXY196656 HHU196655:HHU196656 HRQ196655:HRQ196656 IBM196655:IBM196656 ILI196655:ILI196656 IVE196655:IVE196656 JFA196655:JFA196656 JOW196655:JOW196656 JYS196655:JYS196656 KIO196655:KIO196656 KSK196655:KSK196656 LCG196655:LCG196656 LMC196655:LMC196656 LVY196655:LVY196656 MFU196655:MFU196656 MPQ196655:MPQ196656 MZM196655:MZM196656 NJI196655:NJI196656 NTE196655:NTE196656 ODA196655:ODA196656 OMW196655:OMW196656 OWS196655:OWS196656 PGO196655:PGO196656 PQK196655:PQK196656 QAG196655:QAG196656 QKC196655:QKC196656 QTY196655:QTY196656 RDU196655:RDU196656 RNQ196655:RNQ196656 RXM196655:RXM196656 SHI196655:SHI196656 SRE196655:SRE196656 TBA196655:TBA196656 TKW196655:TKW196656 TUS196655:TUS196656 UEO196655:UEO196656 UOK196655:UOK196656 UYG196655:UYG196656 VIC196655:VIC196656 VRY196655:VRY196656 WBU196655:WBU196656 WLQ196655:WLQ196656 WVM196655:WVM196656 C262191:C262192 JA262191:JA262192 SW262191:SW262192 ACS262191:ACS262192 AMO262191:AMO262192 AWK262191:AWK262192 BGG262191:BGG262192 BQC262191:BQC262192 BZY262191:BZY262192 CJU262191:CJU262192 CTQ262191:CTQ262192 DDM262191:DDM262192 DNI262191:DNI262192 DXE262191:DXE262192 EHA262191:EHA262192 EQW262191:EQW262192 FAS262191:FAS262192 FKO262191:FKO262192 FUK262191:FUK262192 GEG262191:GEG262192 GOC262191:GOC262192 GXY262191:GXY262192 HHU262191:HHU262192 HRQ262191:HRQ262192 IBM262191:IBM262192 ILI262191:ILI262192 IVE262191:IVE262192 JFA262191:JFA262192 JOW262191:JOW262192 JYS262191:JYS262192 KIO262191:KIO262192 KSK262191:KSK262192 LCG262191:LCG262192 LMC262191:LMC262192 LVY262191:LVY262192 MFU262191:MFU262192 MPQ262191:MPQ262192 MZM262191:MZM262192 NJI262191:NJI262192 NTE262191:NTE262192 ODA262191:ODA262192 OMW262191:OMW262192 OWS262191:OWS262192 PGO262191:PGO262192 PQK262191:PQK262192 QAG262191:QAG262192 QKC262191:QKC262192 QTY262191:QTY262192 RDU262191:RDU262192 RNQ262191:RNQ262192 RXM262191:RXM262192 SHI262191:SHI262192 SRE262191:SRE262192 TBA262191:TBA262192 TKW262191:TKW262192 TUS262191:TUS262192 UEO262191:UEO262192 UOK262191:UOK262192 UYG262191:UYG262192 VIC262191:VIC262192 VRY262191:VRY262192 WBU262191:WBU262192 WLQ262191:WLQ262192 WVM262191:WVM262192 C327727:C327728 JA327727:JA327728 SW327727:SW327728 ACS327727:ACS327728 AMO327727:AMO327728 AWK327727:AWK327728 BGG327727:BGG327728 BQC327727:BQC327728 BZY327727:BZY327728 CJU327727:CJU327728 CTQ327727:CTQ327728 DDM327727:DDM327728 DNI327727:DNI327728 DXE327727:DXE327728 EHA327727:EHA327728 EQW327727:EQW327728 FAS327727:FAS327728 FKO327727:FKO327728 FUK327727:FUK327728 GEG327727:GEG327728 GOC327727:GOC327728 GXY327727:GXY327728 HHU327727:HHU327728 HRQ327727:HRQ327728 IBM327727:IBM327728 ILI327727:ILI327728 IVE327727:IVE327728 JFA327727:JFA327728 JOW327727:JOW327728 JYS327727:JYS327728 KIO327727:KIO327728 KSK327727:KSK327728 LCG327727:LCG327728 LMC327727:LMC327728 LVY327727:LVY327728 MFU327727:MFU327728 MPQ327727:MPQ327728 MZM327727:MZM327728 NJI327727:NJI327728 NTE327727:NTE327728 ODA327727:ODA327728 OMW327727:OMW327728 OWS327727:OWS327728 PGO327727:PGO327728 PQK327727:PQK327728 QAG327727:QAG327728 QKC327727:QKC327728 QTY327727:QTY327728 RDU327727:RDU327728 RNQ327727:RNQ327728 RXM327727:RXM327728 SHI327727:SHI327728 SRE327727:SRE327728 TBA327727:TBA327728 TKW327727:TKW327728 TUS327727:TUS327728 UEO327727:UEO327728 UOK327727:UOK327728 UYG327727:UYG327728 VIC327727:VIC327728 VRY327727:VRY327728 WBU327727:WBU327728 WLQ327727:WLQ327728 WVM327727:WVM327728 C393263:C393264 JA393263:JA393264 SW393263:SW393264 ACS393263:ACS393264 AMO393263:AMO393264 AWK393263:AWK393264 BGG393263:BGG393264 BQC393263:BQC393264 BZY393263:BZY393264 CJU393263:CJU393264 CTQ393263:CTQ393264 DDM393263:DDM393264 DNI393263:DNI393264 DXE393263:DXE393264 EHA393263:EHA393264 EQW393263:EQW393264 FAS393263:FAS393264 FKO393263:FKO393264 FUK393263:FUK393264 GEG393263:GEG393264 GOC393263:GOC393264 GXY393263:GXY393264 HHU393263:HHU393264 HRQ393263:HRQ393264 IBM393263:IBM393264 ILI393263:ILI393264 IVE393263:IVE393264 JFA393263:JFA393264 JOW393263:JOW393264 JYS393263:JYS393264 KIO393263:KIO393264 KSK393263:KSK393264 LCG393263:LCG393264 LMC393263:LMC393264 LVY393263:LVY393264 MFU393263:MFU393264 MPQ393263:MPQ393264 MZM393263:MZM393264 NJI393263:NJI393264 NTE393263:NTE393264 ODA393263:ODA393264 OMW393263:OMW393264 OWS393263:OWS393264 PGO393263:PGO393264 PQK393263:PQK393264 QAG393263:QAG393264 QKC393263:QKC393264 QTY393263:QTY393264 RDU393263:RDU393264 RNQ393263:RNQ393264 RXM393263:RXM393264 SHI393263:SHI393264 SRE393263:SRE393264 TBA393263:TBA393264 TKW393263:TKW393264 TUS393263:TUS393264 UEO393263:UEO393264 UOK393263:UOK393264 UYG393263:UYG393264 VIC393263:VIC393264 VRY393263:VRY393264 WBU393263:WBU393264 WLQ393263:WLQ393264 WVM393263:WVM393264 C458799:C458800 JA458799:JA458800 SW458799:SW458800 ACS458799:ACS458800 AMO458799:AMO458800 AWK458799:AWK458800 BGG458799:BGG458800 BQC458799:BQC458800 BZY458799:BZY458800 CJU458799:CJU458800 CTQ458799:CTQ458800 DDM458799:DDM458800 DNI458799:DNI458800 DXE458799:DXE458800 EHA458799:EHA458800 EQW458799:EQW458800 FAS458799:FAS458800 FKO458799:FKO458800 FUK458799:FUK458800 GEG458799:GEG458800 GOC458799:GOC458800 GXY458799:GXY458800 HHU458799:HHU458800 HRQ458799:HRQ458800 IBM458799:IBM458800 ILI458799:ILI458800 IVE458799:IVE458800 JFA458799:JFA458800 JOW458799:JOW458800 JYS458799:JYS458800 KIO458799:KIO458800 KSK458799:KSK458800 LCG458799:LCG458800 LMC458799:LMC458800 LVY458799:LVY458800 MFU458799:MFU458800 MPQ458799:MPQ458800 MZM458799:MZM458800 NJI458799:NJI458800 NTE458799:NTE458800 ODA458799:ODA458800 OMW458799:OMW458800 OWS458799:OWS458800 PGO458799:PGO458800 PQK458799:PQK458800 QAG458799:QAG458800 QKC458799:QKC458800 QTY458799:QTY458800 RDU458799:RDU458800 RNQ458799:RNQ458800 RXM458799:RXM458800 SHI458799:SHI458800 SRE458799:SRE458800 TBA458799:TBA458800 TKW458799:TKW458800 TUS458799:TUS458800 UEO458799:UEO458800 UOK458799:UOK458800 UYG458799:UYG458800 VIC458799:VIC458800 VRY458799:VRY458800 WBU458799:WBU458800 WLQ458799:WLQ458800 WVM458799:WVM458800 C524335:C524336 JA524335:JA524336 SW524335:SW524336 ACS524335:ACS524336 AMO524335:AMO524336 AWK524335:AWK524336 BGG524335:BGG524336 BQC524335:BQC524336 BZY524335:BZY524336 CJU524335:CJU524336 CTQ524335:CTQ524336 DDM524335:DDM524336 DNI524335:DNI524336 DXE524335:DXE524336 EHA524335:EHA524336 EQW524335:EQW524336 FAS524335:FAS524336 FKO524335:FKO524336 FUK524335:FUK524336 GEG524335:GEG524336 GOC524335:GOC524336 GXY524335:GXY524336 HHU524335:HHU524336 HRQ524335:HRQ524336 IBM524335:IBM524336 ILI524335:ILI524336 IVE524335:IVE524336 JFA524335:JFA524336 JOW524335:JOW524336 JYS524335:JYS524336 KIO524335:KIO524336 KSK524335:KSK524336 LCG524335:LCG524336 LMC524335:LMC524336 LVY524335:LVY524336 MFU524335:MFU524336 MPQ524335:MPQ524336 MZM524335:MZM524336 NJI524335:NJI524336 NTE524335:NTE524336 ODA524335:ODA524336 OMW524335:OMW524336 OWS524335:OWS524336 PGO524335:PGO524336 PQK524335:PQK524336 QAG524335:QAG524336 QKC524335:QKC524336 QTY524335:QTY524336 RDU524335:RDU524336 RNQ524335:RNQ524336 RXM524335:RXM524336 SHI524335:SHI524336 SRE524335:SRE524336 TBA524335:TBA524336 TKW524335:TKW524336 TUS524335:TUS524336 UEO524335:UEO524336 UOK524335:UOK524336 UYG524335:UYG524336 VIC524335:VIC524336 VRY524335:VRY524336 WBU524335:WBU524336 WLQ524335:WLQ524336 WVM524335:WVM524336 C589871:C589872 JA589871:JA589872 SW589871:SW589872 ACS589871:ACS589872 AMO589871:AMO589872 AWK589871:AWK589872 BGG589871:BGG589872 BQC589871:BQC589872 BZY589871:BZY589872 CJU589871:CJU589872 CTQ589871:CTQ589872 DDM589871:DDM589872 DNI589871:DNI589872 DXE589871:DXE589872 EHA589871:EHA589872 EQW589871:EQW589872 FAS589871:FAS589872 FKO589871:FKO589872 FUK589871:FUK589872 GEG589871:GEG589872 GOC589871:GOC589872 GXY589871:GXY589872 HHU589871:HHU589872 HRQ589871:HRQ589872 IBM589871:IBM589872 ILI589871:ILI589872 IVE589871:IVE589872 JFA589871:JFA589872 JOW589871:JOW589872 JYS589871:JYS589872 KIO589871:KIO589872 KSK589871:KSK589872 LCG589871:LCG589872 LMC589871:LMC589872 LVY589871:LVY589872 MFU589871:MFU589872 MPQ589871:MPQ589872 MZM589871:MZM589872 NJI589871:NJI589872 NTE589871:NTE589872 ODA589871:ODA589872 OMW589871:OMW589872 OWS589871:OWS589872 PGO589871:PGO589872 PQK589871:PQK589872 QAG589871:QAG589872 QKC589871:QKC589872 QTY589871:QTY589872 RDU589871:RDU589872 RNQ589871:RNQ589872 RXM589871:RXM589872 SHI589871:SHI589872 SRE589871:SRE589872 TBA589871:TBA589872 TKW589871:TKW589872 TUS589871:TUS589872 UEO589871:UEO589872 UOK589871:UOK589872 UYG589871:UYG589872 VIC589871:VIC589872 VRY589871:VRY589872 WBU589871:WBU589872 WLQ589871:WLQ589872 WVM589871:WVM589872 C655407:C655408 JA655407:JA655408 SW655407:SW655408 ACS655407:ACS655408 AMO655407:AMO655408 AWK655407:AWK655408 BGG655407:BGG655408 BQC655407:BQC655408 BZY655407:BZY655408 CJU655407:CJU655408 CTQ655407:CTQ655408 DDM655407:DDM655408 DNI655407:DNI655408 DXE655407:DXE655408 EHA655407:EHA655408 EQW655407:EQW655408 FAS655407:FAS655408 FKO655407:FKO655408 FUK655407:FUK655408 GEG655407:GEG655408 GOC655407:GOC655408 GXY655407:GXY655408 HHU655407:HHU655408 HRQ655407:HRQ655408 IBM655407:IBM655408 ILI655407:ILI655408 IVE655407:IVE655408 JFA655407:JFA655408 JOW655407:JOW655408 JYS655407:JYS655408 KIO655407:KIO655408 KSK655407:KSK655408 LCG655407:LCG655408 LMC655407:LMC655408 LVY655407:LVY655408 MFU655407:MFU655408 MPQ655407:MPQ655408 MZM655407:MZM655408 NJI655407:NJI655408 NTE655407:NTE655408 ODA655407:ODA655408 OMW655407:OMW655408 OWS655407:OWS655408 PGO655407:PGO655408 PQK655407:PQK655408 QAG655407:QAG655408 QKC655407:QKC655408 QTY655407:QTY655408 RDU655407:RDU655408 RNQ655407:RNQ655408 RXM655407:RXM655408 SHI655407:SHI655408 SRE655407:SRE655408 TBA655407:TBA655408 TKW655407:TKW655408 TUS655407:TUS655408 UEO655407:UEO655408 UOK655407:UOK655408 UYG655407:UYG655408 VIC655407:VIC655408 VRY655407:VRY655408 WBU655407:WBU655408 WLQ655407:WLQ655408 WVM655407:WVM655408 C720943:C720944 JA720943:JA720944 SW720943:SW720944 ACS720943:ACS720944 AMO720943:AMO720944 AWK720943:AWK720944 BGG720943:BGG720944 BQC720943:BQC720944 BZY720943:BZY720944 CJU720943:CJU720944 CTQ720943:CTQ720944 DDM720943:DDM720944 DNI720943:DNI720944 DXE720943:DXE720944 EHA720943:EHA720944 EQW720943:EQW720944 FAS720943:FAS720944 FKO720943:FKO720944 FUK720943:FUK720944 GEG720943:GEG720944 GOC720943:GOC720944 GXY720943:GXY720944 HHU720943:HHU720944 HRQ720943:HRQ720944 IBM720943:IBM720944 ILI720943:ILI720944 IVE720943:IVE720944 JFA720943:JFA720944 JOW720943:JOW720944 JYS720943:JYS720944 KIO720943:KIO720944 KSK720943:KSK720944 LCG720943:LCG720944 LMC720943:LMC720944 LVY720943:LVY720944 MFU720943:MFU720944 MPQ720943:MPQ720944 MZM720943:MZM720944 NJI720943:NJI720944 NTE720943:NTE720944 ODA720943:ODA720944 OMW720943:OMW720944 OWS720943:OWS720944 PGO720943:PGO720944 PQK720943:PQK720944 QAG720943:QAG720944 QKC720943:QKC720944 QTY720943:QTY720944 RDU720943:RDU720944 RNQ720943:RNQ720944 RXM720943:RXM720944 SHI720943:SHI720944 SRE720943:SRE720944 TBA720943:TBA720944 TKW720943:TKW720944 TUS720943:TUS720944 UEO720943:UEO720944 UOK720943:UOK720944 UYG720943:UYG720944 VIC720943:VIC720944 VRY720943:VRY720944 WBU720943:WBU720944 WLQ720943:WLQ720944 WVM720943:WVM720944 C786479:C786480 JA786479:JA786480 SW786479:SW786480 ACS786479:ACS786480 AMO786479:AMO786480 AWK786479:AWK786480 BGG786479:BGG786480 BQC786479:BQC786480 BZY786479:BZY786480 CJU786479:CJU786480 CTQ786479:CTQ786480 DDM786479:DDM786480 DNI786479:DNI786480 DXE786479:DXE786480 EHA786479:EHA786480 EQW786479:EQW786480 FAS786479:FAS786480 FKO786479:FKO786480 FUK786479:FUK786480 GEG786479:GEG786480 GOC786479:GOC786480 GXY786479:GXY786480 HHU786479:HHU786480 HRQ786479:HRQ786480 IBM786479:IBM786480 ILI786479:ILI786480 IVE786479:IVE786480 JFA786479:JFA786480 JOW786479:JOW786480 JYS786479:JYS786480 KIO786479:KIO786480 KSK786479:KSK786480 LCG786479:LCG786480 LMC786479:LMC786480 LVY786479:LVY786480 MFU786479:MFU786480 MPQ786479:MPQ786480 MZM786479:MZM786480 NJI786479:NJI786480 NTE786479:NTE786480 ODA786479:ODA786480 OMW786479:OMW786480 OWS786479:OWS786480 PGO786479:PGO786480 PQK786479:PQK786480 QAG786479:QAG786480 QKC786479:QKC786480 QTY786479:QTY786480 RDU786479:RDU786480 RNQ786479:RNQ786480 RXM786479:RXM786480 SHI786479:SHI786480 SRE786479:SRE786480 TBA786479:TBA786480 TKW786479:TKW786480 TUS786479:TUS786480 UEO786479:UEO786480 UOK786479:UOK786480 UYG786479:UYG786480 VIC786479:VIC786480 VRY786479:VRY786480 WBU786479:WBU786480 WLQ786479:WLQ786480 WVM786479:WVM786480 C852015:C852016 JA852015:JA852016 SW852015:SW852016 ACS852015:ACS852016 AMO852015:AMO852016 AWK852015:AWK852016 BGG852015:BGG852016 BQC852015:BQC852016 BZY852015:BZY852016 CJU852015:CJU852016 CTQ852015:CTQ852016 DDM852015:DDM852016 DNI852015:DNI852016 DXE852015:DXE852016 EHA852015:EHA852016 EQW852015:EQW852016 FAS852015:FAS852016 FKO852015:FKO852016 FUK852015:FUK852016 GEG852015:GEG852016 GOC852015:GOC852016 GXY852015:GXY852016 HHU852015:HHU852016 HRQ852015:HRQ852016 IBM852015:IBM852016 ILI852015:ILI852016 IVE852015:IVE852016 JFA852015:JFA852016 JOW852015:JOW852016 JYS852015:JYS852016 KIO852015:KIO852016 KSK852015:KSK852016 LCG852015:LCG852016 LMC852015:LMC852016 LVY852015:LVY852016 MFU852015:MFU852016 MPQ852015:MPQ852016 MZM852015:MZM852016 NJI852015:NJI852016 NTE852015:NTE852016 ODA852015:ODA852016 OMW852015:OMW852016 OWS852015:OWS852016 PGO852015:PGO852016 PQK852015:PQK852016 QAG852015:QAG852016 QKC852015:QKC852016 QTY852015:QTY852016 RDU852015:RDU852016 RNQ852015:RNQ852016 RXM852015:RXM852016 SHI852015:SHI852016 SRE852015:SRE852016 TBA852015:TBA852016 TKW852015:TKW852016 TUS852015:TUS852016 UEO852015:UEO852016 UOK852015:UOK852016 UYG852015:UYG852016 VIC852015:VIC852016 VRY852015:VRY852016 WBU852015:WBU852016 WLQ852015:WLQ852016 WVM852015:WVM852016 C917551:C917552 JA917551:JA917552 SW917551:SW917552 ACS917551:ACS917552 AMO917551:AMO917552 AWK917551:AWK917552 BGG917551:BGG917552 BQC917551:BQC917552 BZY917551:BZY917552 CJU917551:CJU917552 CTQ917551:CTQ917552 DDM917551:DDM917552 DNI917551:DNI917552 DXE917551:DXE917552 EHA917551:EHA917552 EQW917551:EQW917552 FAS917551:FAS917552 FKO917551:FKO917552 FUK917551:FUK917552 GEG917551:GEG917552 GOC917551:GOC917552 GXY917551:GXY917552 HHU917551:HHU917552 HRQ917551:HRQ917552 IBM917551:IBM917552 ILI917551:ILI917552 IVE917551:IVE917552 JFA917551:JFA917552 JOW917551:JOW917552 JYS917551:JYS917552 KIO917551:KIO917552 KSK917551:KSK917552 LCG917551:LCG917552 LMC917551:LMC917552 LVY917551:LVY917552 MFU917551:MFU917552 MPQ917551:MPQ917552 MZM917551:MZM917552 NJI917551:NJI917552 NTE917551:NTE917552 ODA917551:ODA917552 OMW917551:OMW917552 OWS917551:OWS917552 PGO917551:PGO917552 PQK917551:PQK917552 QAG917551:QAG917552 QKC917551:QKC917552 QTY917551:QTY917552 RDU917551:RDU917552 RNQ917551:RNQ917552 RXM917551:RXM917552 SHI917551:SHI917552 SRE917551:SRE917552 TBA917551:TBA917552 TKW917551:TKW917552 TUS917551:TUS917552 UEO917551:UEO917552 UOK917551:UOK917552 UYG917551:UYG917552 VIC917551:VIC917552 VRY917551:VRY917552 WBU917551:WBU917552 WLQ917551:WLQ917552 WVM917551:WVM917552 C983087:C983088 JA983087:JA983088 SW983087:SW983088 ACS983087:ACS983088 AMO983087:AMO983088 AWK983087:AWK983088 BGG983087:BGG983088 BQC983087:BQC983088 BZY983087:BZY983088 CJU983087:CJU983088 CTQ983087:CTQ983088 DDM983087:DDM983088 DNI983087:DNI983088 DXE983087:DXE983088 EHA983087:EHA983088 EQW983087:EQW983088 FAS983087:FAS983088 FKO983087:FKO983088 FUK983087:FUK983088 GEG983087:GEG983088 GOC983087:GOC983088 GXY983087:GXY983088 HHU983087:HHU983088 HRQ983087:HRQ983088 IBM983087:IBM983088 ILI983087:ILI983088 IVE983087:IVE983088 JFA983087:JFA983088 JOW983087:JOW983088 JYS983087:JYS983088 KIO983087:KIO983088 KSK983087:KSK983088 LCG983087:LCG983088 LMC983087:LMC983088 LVY983087:LVY983088 MFU983087:MFU983088 MPQ983087:MPQ983088 MZM983087:MZM983088 NJI983087:NJI983088 NTE983087:NTE983088 ODA983087:ODA983088 OMW983087:OMW983088 OWS983087:OWS983088 PGO983087:PGO983088 PQK983087:PQK983088 QAG983087:QAG983088 QKC983087:QKC983088 QTY983087:QTY983088 RDU983087:RDU983088 RNQ983087:RNQ983088 RXM983087:RXM983088 SHI983087:SHI983088 SRE983087:SRE983088 TBA983087:TBA983088 TKW983087:TKW983088 TUS983087:TUS983088 UEO983087:UEO983088 UOK983087:UOK983088 UYG983087:UYG983088 VIC983087:VIC983088 VRY983087:VRY983088 WBU983087:WBU983088 WLQ983087:WLQ983088 C35:C36" xr:uid="{00000000-0002-0000-0300-000018000000}"/>
    <dataValidation allowBlank="1" showInputMessage="1" showErrorMessage="1" prompt="Enter Number of Months reflected on Pay Stub" sqref="WVQ983086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xr:uid="{00000000-0002-0000-0300-000019000000}"/>
    <dataValidation allowBlank="1" showInputMessage="1" showErrorMessage="1" prompt="Enter Borrower's Employer" sqref="C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C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C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C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C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C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C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C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C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C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C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C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C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C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C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C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300-00001A000000}"/>
    <dataValidation allowBlank="1" showInputMessage="1" showErrorMessage="1" prompt="Enter Borrower's Name" sqref="C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C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C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C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C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C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C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C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C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C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C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C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C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C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C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C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0300-00001B000000}"/>
    <dataValidation allowBlank="1" showInputMessage="1" showErrorMessage="1" prompt="Enter Tax Year" sqref="WVO983148:WVO983149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E65564:G65565 JC65564:JC65565 SY65564:SY65565 ACU65564:ACU65565 AMQ65564:AMQ65565 AWM65564:AWM65565 BGI65564:BGI65565 BQE65564:BQE65565 CAA65564:CAA65565 CJW65564:CJW65565 CTS65564:CTS65565 DDO65564:DDO65565 DNK65564:DNK65565 DXG65564:DXG65565 EHC65564:EHC65565 EQY65564:EQY65565 FAU65564:FAU65565 FKQ65564:FKQ65565 FUM65564:FUM65565 GEI65564:GEI65565 GOE65564:GOE65565 GYA65564:GYA65565 HHW65564:HHW65565 HRS65564:HRS65565 IBO65564:IBO65565 ILK65564:ILK65565 IVG65564:IVG65565 JFC65564:JFC65565 JOY65564:JOY65565 JYU65564:JYU65565 KIQ65564:KIQ65565 KSM65564:KSM65565 LCI65564:LCI65565 LME65564:LME65565 LWA65564:LWA65565 MFW65564:MFW65565 MPS65564:MPS65565 MZO65564:MZO65565 NJK65564:NJK65565 NTG65564:NTG65565 ODC65564:ODC65565 OMY65564:OMY65565 OWU65564:OWU65565 PGQ65564:PGQ65565 PQM65564:PQM65565 QAI65564:QAI65565 QKE65564:QKE65565 QUA65564:QUA65565 RDW65564:RDW65565 RNS65564:RNS65565 RXO65564:RXO65565 SHK65564:SHK65565 SRG65564:SRG65565 TBC65564:TBC65565 TKY65564:TKY65565 TUU65564:TUU65565 UEQ65564:UEQ65565 UOM65564:UOM65565 UYI65564:UYI65565 VIE65564:VIE65565 VSA65564:VSA65565 WBW65564:WBW65565 WLS65564:WLS65565 WVO65564:WVO65565 E131100:G131101 JC131100:JC131101 SY131100:SY131101 ACU131100:ACU131101 AMQ131100:AMQ131101 AWM131100:AWM131101 BGI131100:BGI131101 BQE131100:BQE131101 CAA131100:CAA131101 CJW131100:CJW131101 CTS131100:CTS131101 DDO131100:DDO131101 DNK131100:DNK131101 DXG131100:DXG131101 EHC131100:EHC131101 EQY131100:EQY131101 FAU131100:FAU131101 FKQ131100:FKQ131101 FUM131100:FUM131101 GEI131100:GEI131101 GOE131100:GOE131101 GYA131100:GYA131101 HHW131100:HHW131101 HRS131100:HRS131101 IBO131100:IBO131101 ILK131100:ILK131101 IVG131100:IVG131101 JFC131100:JFC131101 JOY131100:JOY131101 JYU131100:JYU131101 KIQ131100:KIQ131101 KSM131100:KSM131101 LCI131100:LCI131101 LME131100:LME131101 LWA131100:LWA131101 MFW131100:MFW131101 MPS131100:MPS131101 MZO131100:MZO131101 NJK131100:NJK131101 NTG131100:NTG131101 ODC131100:ODC131101 OMY131100:OMY131101 OWU131100:OWU131101 PGQ131100:PGQ131101 PQM131100:PQM131101 QAI131100:QAI131101 QKE131100:QKE131101 QUA131100:QUA131101 RDW131100:RDW131101 RNS131100:RNS131101 RXO131100:RXO131101 SHK131100:SHK131101 SRG131100:SRG131101 TBC131100:TBC131101 TKY131100:TKY131101 TUU131100:TUU131101 UEQ131100:UEQ131101 UOM131100:UOM131101 UYI131100:UYI131101 VIE131100:VIE131101 VSA131100:VSA131101 WBW131100:WBW131101 WLS131100:WLS131101 WVO131100:WVO131101 E196636:G196637 JC196636:JC196637 SY196636:SY196637 ACU196636:ACU196637 AMQ196636:AMQ196637 AWM196636:AWM196637 BGI196636:BGI196637 BQE196636:BQE196637 CAA196636:CAA196637 CJW196636:CJW196637 CTS196636:CTS196637 DDO196636:DDO196637 DNK196636:DNK196637 DXG196636:DXG196637 EHC196636:EHC196637 EQY196636:EQY196637 FAU196636:FAU196637 FKQ196636:FKQ196637 FUM196636:FUM196637 GEI196636:GEI196637 GOE196636:GOE196637 GYA196636:GYA196637 HHW196636:HHW196637 HRS196636:HRS196637 IBO196636:IBO196637 ILK196636:ILK196637 IVG196636:IVG196637 JFC196636:JFC196637 JOY196636:JOY196637 JYU196636:JYU196637 KIQ196636:KIQ196637 KSM196636:KSM196637 LCI196636:LCI196637 LME196636:LME196637 LWA196636:LWA196637 MFW196636:MFW196637 MPS196636:MPS196637 MZO196636:MZO196637 NJK196636:NJK196637 NTG196636:NTG196637 ODC196636:ODC196637 OMY196636:OMY196637 OWU196636:OWU196637 PGQ196636:PGQ196637 PQM196636:PQM196637 QAI196636:QAI196637 QKE196636:QKE196637 QUA196636:QUA196637 RDW196636:RDW196637 RNS196636:RNS196637 RXO196636:RXO196637 SHK196636:SHK196637 SRG196636:SRG196637 TBC196636:TBC196637 TKY196636:TKY196637 TUU196636:TUU196637 UEQ196636:UEQ196637 UOM196636:UOM196637 UYI196636:UYI196637 VIE196636:VIE196637 VSA196636:VSA196637 WBW196636:WBW196637 WLS196636:WLS196637 WVO196636:WVO196637 E262172:G262173 JC262172:JC262173 SY262172:SY262173 ACU262172:ACU262173 AMQ262172:AMQ262173 AWM262172:AWM262173 BGI262172:BGI262173 BQE262172:BQE262173 CAA262172:CAA262173 CJW262172:CJW262173 CTS262172:CTS262173 DDO262172:DDO262173 DNK262172:DNK262173 DXG262172:DXG262173 EHC262172:EHC262173 EQY262172:EQY262173 FAU262172:FAU262173 FKQ262172:FKQ262173 FUM262172:FUM262173 GEI262172:GEI262173 GOE262172:GOE262173 GYA262172:GYA262173 HHW262172:HHW262173 HRS262172:HRS262173 IBO262172:IBO262173 ILK262172:ILK262173 IVG262172:IVG262173 JFC262172:JFC262173 JOY262172:JOY262173 JYU262172:JYU262173 KIQ262172:KIQ262173 KSM262172:KSM262173 LCI262172:LCI262173 LME262172:LME262173 LWA262172:LWA262173 MFW262172:MFW262173 MPS262172:MPS262173 MZO262172:MZO262173 NJK262172:NJK262173 NTG262172:NTG262173 ODC262172:ODC262173 OMY262172:OMY262173 OWU262172:OWU262173 PGQ262172:PGQ262173 PQM262172:PQM262173 QAI262172:QAI262173 QKE262172:QKE262173 QUA262172:QUA262173 RDW262172:RDW262173 RNS262172:RNS262173 RXO262172:RXO262173 SHK262172:SHK262173 SRG262172:SRG262173 TBC262172:TBC262173 TKY262172:TKY262173 TUU262172:TUU262173 UEQ262172:UEQ262173 UOM262172:UOM262173 UYI262172:UYI262173 VIE262172:VIE262173 VSA262172:VSA262173 WBW262172:WBW262173 WLS262172:WLS262173 WVO262172:WVO262173 E327708:G327709 JC327708:JC327709 SY327708:SY327709 ACU327708:ACU327709 AMQ327708:AMQ327709 AWM327708:AWM327709 BGI327708:BGI327709 BQE327708:BQE327709 CAA327708:CAA327709 CJW327708:CJW327709 CTS327708:CTS327709 DDO327708:DDO327709 DNK327708:DNK327709 DXG327708:DXG327709 EHC327708:EHC327709 EQY327708:EQY327709 FAU327708:FAU327709 FKQ327708:FKQ327709 FUM327708:FUM327709 GEI327708:GEI327709 GOE327708:GOE327709 GYA327708:GYA327709 HHW327708:HHW327709 HRS327708:HRS327709 IBO327708:IBO327709 ILK327708:ILK327709 IVG327708:IVG327709 JFC327708:JFC327709 JOY327708:JOY327709 JYU327708:JYU327709 KIQ327708:KIQ327709 KSM327708:KSM327709 LCI327708:LCI327709 LME327708:LME327709 LWA327708:LWA327709 MFW327708:MFW327709 MPS327708:MPS327709 MZO327708:MZO327709 NJK327708:NJK327709 NTG327708:NTG327709 ODC327708:ODC327709 OMY327708:OMY327709 OWU327708:OWU327709 PGQ327708:PGQ327709 PQM327708:PQM327709 QAI327708:QAI327709 QKE327708:QKE327709 QUA327708:QUA327709 RDW327708:RDW327709 RNS327708:RNS327709 RXO327708:RXO327709 SHK327708:SHK327709 SRG327708:SRG327709 TBC327708:TBC327709 TKY327708:TKY327709 TUU327708:TUU327709 UEQ327708:UEQ327709 UOM327708:UOM327709 UYI327708:UYI327709 VIE327708:VIE327709 VSA327708:VSA327709 WBW327708:WBW327709 WLS327708:WLS327709 WVO327708:WVO327709 E393244:G393245 JC393244:JC393245 SY393244:SY393245 ACU393244:ACU393245 AMQ393244:AMQ393245 AWM393244:AWM393245 BGI393244:BGI393245 BQE393244:BQE393245 CAA393244:CAA393245 CJW393244:CJW393245 CTS393244:CTS393245 DDO393244:DDO393245 DNK393244:DNK393245 DXG393244:DXG393245 EHC393244:EHC393245 EQY393244:EQY393245 FAU393244:FAU393245 FKQ393244:FKQ393245 FUM393244:FUM393245 GEI393244:GEI393245 GOE393244:GOE393245 GYA393244:GYA393245 HHW393244:HHW393245 HRS393244:HRS393245 IBO393244:IBO393245 ILK393244:ILK393245 IVG393244:IVG393245 JFC393244:JFC393245 JOY393244:JOY393245 JYU393244:JYU393245 KIQ393244:KIQ393245 KSM393244:KSM393245 LCI393244:LCI393245 LME393244:LME393245 LWA393244:LWA393245 MFW393244:MFW393245 MPS393244:MPS393245 MZO393244:MZO393245 NJK393244:NJK393245 NTG393244:NTG393245 ODC393244:ODC393245 OMY393244:OMY393245 OWU393244:OWU393245 PGQ393244:PGQ393245 PQM393244:PQM393245 QAI393244:QAI393245 QKE393244:QKE393245 QUA393244:QUA393245 RDW393244:RDW393245 RNS393244:RNS393245 RXO393244:RXO393245 SHK393244:SHK393245 SRG393244:SRG393245 TBC393244:TBC393245 TKY393244:TKY393245 TUU393244:TUU393245 UEQ393244:UEQ393245 UOM393244:UOM393245 UYI393244:UYI393245 VIE393244:VIE393245 VSA393244:VSA393245 WBW393244:WBW393245 WLS393244:WLS393245 WVO393244:WVO393245 E458780:G458781 JC458780:JC458781 SY458780:SY458781 ACU458780:ACU458781 AMQ458780:AMQ458781 AWM458780:AWM458781 BGI458780:BGI458781 BQE458780:BQE458781 CAA458780:CAA458781 CJW458780:CJW458781 CTS458780:CTS458781 DDO458780:DDO458781 DNK458780:DNK458781 DXG458780:DXG458781 EHC458780:EHC458781 EQY458780:EQY458781 FAU458780:FAU458781 FKQ458780:FKQ458781 FUM458780:FUM458781 GEI458780:GEI458781 GOE458780:GOE458781 GYA458780:GYA458781 HHW458780:HHW458781 HRS458780:HRS458781 IBO458780:IBO458781 ILK458780:ILK458781 IVG458780:IVG458781 JFC458780:JFC458781 JOY458780:JOY458781 JYU458780:JYU458781 KIQ458780:KIQ458781 KSM458780:KSM458781 LCI458780:LCI458781 LME458780:LME458781 LWA458780:LWA458781 MFW458780:MFW458781 MPS458780:MPS458781 MZO458780:MZO458781 NJK458780:NJK458781 NTG458780:NTG458781 ODC458780:ODC458781 OMY458780:OMY458781 OWU458780:OWU458781 PGQ458780:PGQ458781 PQM458780:PQM458781 QAI458780:QAI458781 QKE458780:QKE458781 QUA458780:QUA458781 RDW458780:RDW458781 RNS458780:RNS458781 RXO458780:RXO458781 SHK458780:SHK458781 SRG458780:SRG458781 TBC458780:TBC458781 TKY458780:TKY458781 TUU458780:TUU458781 UEQ458780:UEQ458781 UOM458780:UOM458781 UYI458780:UYI458781 VIE458780:VIE458781 VSA458780:VSA458781 WBW458780:WBW458781 WLS458780:WLS458781 WVO458780:WVO458781 E524316:G524317 JC524316:JC524317 SY524316:SY524317 ACU524316:ACU524317 AMQ524316:AMQ524317 AWM524316:AWM524317 BGI524316:BGI524317 BQE524316:BQE524317 CAA524316:CAA524317 CJW524316:CJW524317 CTS524316:CTS524317 DDO524316:DDO524317 DNK524316:DNK524317 DXG524316:DXG524317 EHC524316:EHC524317 EQY524316:EQY524317 FAU524316:FAU524317 FKQ524316:FKQ524317 FUM524316:FUM524317 GEI524316:GEI524317 GOE524316:GOE524317 GYA524316:GYA524317 HHW524316:HHW524317 HRS524316:HRS524317 IBO524316:IBO524317 ILK524316:ILK524317 IVG524316:IVG524317 JFC524316:JFC524317 JOY524316:JOY524317 JYU524316:JYU524317 KIQ524316:KIQ524317 KSM524316:KSM524317 LCI524316:LCI524317 LME524316:LME524317 LWA524316:LWA524317 MFW524316:MFW524317 MPS524316:MPS524317 MZO524316:MZO524317 NJK524316:NJK524317 NTG524316:NTG524317 ODC524316:ODC524317 OMY524316:OMY524317 OWU524316:OWU524317 PGQ524316:PGQ524317 PQM524316:PQM524317 QAI524316:QAI524317 QKE524316:QKE524317 QUA524316:QUA524317 RDW524316:RDW524317 RNS524316:RNS524317 RXO524316:RXO524317 SHK524316:SHK524317 SRG524316:SRG524317 TBC524316:TBC524317 TKY524316:TKY524317 TUU524316:TUU524317 UEQ524316:UEQ524317 UOM524316:UOM524317 UYI524316:UYI524317 VIE524316:VIE524317 VSA524316:VSA524317 WBW524316:WBW524317 WLS524316:WLS524317 WVO524316:WVO524317 E589852:G589853 JC589852:JC589853 SY589852:SY589853 ACU589852:ACU589853 AMQ589852:AMQ589853 AWM589852:AWM589853 BGI589852:BGI589853 BQE589852:BQE589853 CAA589852:CAA589853 CJW589852:CJW589853 CTS589852:CTS589853 DDO589852:DDO589853 DNK589852:DNK589853 DXG589852:DXG589853 EHC589852:EHC589853 EQY589852:EQY589853 FAU589852:FAU589853 FKQ589852:FKQ589853 FUM589852:FUM589853 GEI589852:GEI589853 GOE589852:GOE589853 GYA589852:GYA589853 HHW589852:HHW589853 HRS589852:HRS589853 IBO589852:IBO589853 ILK589852:ILK589853 IVG589852:IVG589853 JFC589852:JFC589853 JOY589852:JOY589853 JYU589852:JYU589853 KIQ589852:KIQ589853 KSM589852:KSM589853 LCI589852:LCI589853 LME589852:LME589853 LWA589852:LWA589853 MFW589852:MFW589853 MPS589852:MPS589853 MZO589852:MZO589853 NJK589852:NJK589853 NTG589852:NTG589853 ODC589852:ODC589853 OMY589852:OMY589853 OWU589852:OWU589853 PGQ589852:PGQ589853 PQM589852:PQM589853 QAI589852:QAI589853 QKE589852:QKE589853 QUA589852:QUA589853 RDW589852:RDW589853 RNS589852:RNS589853 RXO589852:RXO589853 SHK589852:SHK589853 SRG589852:SRG589853 TBC589852:TBC589853 TKY589852:TKY589853 TUU589852:TUU589853 UEQ589852:UEQ589853 UOM589852:UOM589853 UYI589852:UYI589853 VIE589852:VIE589853 VSA589852:VSA589853 WBW589852:WBW589853 WLS589852:WLS589853 WVO589852:WVO589853 E655388:G655389 JC655388:JC655389 SY655388:SY655389 ACU655388:ACU655389 AMQ655388:AMQ655389 AWM655388:AWM655389 BGI655388:BGI655389 BQE655388:BQE655389 CAA655388:CAA655389 CJW655388:CJW655389 CTS655388:CTS655389 DDO655388:DDO655389 DNK655388:DNK655389 DXG655388:DXG655389 EHC655388:EHC655389 EQY655388:EQY655389 FAU655388:FAU655389 FKQ655388:FKQ655389 FUM655388:FUM655389 GEI655388:GEI655389 GOE655388:GOE655389 GYA655388:GYA655389 HHW655388:HHW655389 HRS655388:HRS655389 IBO655388:IBO655389 ILK655388:ILK655389 IVG655388:IVG655389 JFC655388:JFC655389 JOY655388:JOY655389 JYU655388:JYU655389 KIQ655388:KIQ655389 KSM655388:KSM655389 LCI655388:LCI655389 LME655388:LME655389 LWA655388:LWA655389 MFW655388:MFW655389 MPS655388:MPS655389 MZO655388:MZO655389 NJK655388:NJK655389 NTG655388:NTG655389 ODC655388:ODC655389 OMY655388:OMY655389 OWU655388:OWU655389 PGQ655388:PGQ655389 PQM655388:PQM655389 QAI655388:QAI655389 QKE655388:QKE655389 QUA655388:QUA655389 RDW655388:RDW655389 RNS655388:RNS655389 RXO655388:RXO655389 SHK655388:SHK655389 SRG655388:SRG655389 TBC655388:TBC655389 TKY655388:TKY655389 TUU655388:TUU655389 UEQ655388:UEQ655389 UOM655388:UOM655389 UYI655388:UYI655389 VIE655388:VIE655389 VSA655388:VSA655389 WBW655388:WBW655389 WLS655388:WLS655389 WVO655388:WVO655389 E720924:G720925 JC720924:JC720925 SY720924:SY720925 ACU720924:ACU720925 AMQ720924:AMQ720925 AWM720924:AWM720925 BGI720924:BGI720925 BQE720924:BQE720925 CAA720924:CAA720925 CJW720924:CJW720925 CTS720924:CTS720925 DDO720924:DDO720925 DNK720924:DNK720925 DXG720924:DXG720925 EHC720924:EHC720925 EQY720924:EQY720925 FAU720924:FAU720925 FKQ720924:FKQ720925 FUM720924:FUM720925 GEI720924:GEI720925 GOE720924:GOE720925 GYA720924:GYA720925 HHW720924:HHW720925 HRS720924:HRS720925 IBO720924:IBO720925 ILK720924:ILK720925 IVG720924:IVG720925 JFC720924:JFC720925 JOY720924:JOY720925 JYU720924:JYU720925 KIQ720924:KIQ720925 KSM720924:KSM720925 LCI720924:LCI720925 LME720924:LME720925 LWA720924:LWA720925 MFW720924:MFW720925 MPS720924:MPS720925 MZO720924:MZO720925 NJK720924:NJK720925 NTG720924:NTG720925 ODC720924:ODC720925 OMY720924:OMY720925 OWU720924:OWU720925 PGQ720924:PGQ720925 PQM720924:PQM720925 QAI720924:QAI720925 QKE720924:QKE720925 QUA720924:QUA720925 RDW720924:RDW720925 RNS720924:RNS720925 RXO720924:RXO720925 SHK720924:SHK720925 SRG720924:SRG720925 TBC720924:TBC720925 TKY720924:TKY720925 TUU720924:TUU720925 UEQ720924:UEQ720925 UOM720924:UOM720925 UYI720924:UYI720925 VIE720924:VIE720925 VSA720924:VSA720925 WBW720924:WBW720925 WLS720924:WLS720925 WVO720924:WVO720925 E786460:G786461 JC786460:JC786461 SY786460:SY786461 ACU786460:ACU786461 AMQ786460:AMQ786461 AWM786460:AWM786461 BGI786460:BGI786461 BQE786460:BQE786461 CAA786460:CAA786461 CJW786460:CJW786461 CTS786460:CTS786461 DDO786460:DDO786461 DNK786460:DNK786461 DXG786460:DXG786461 EHC786460:EHC786461 EQY786460:EQY786461 FAU786460:FAU786461 FKQ786460:FKQ786461 FUM786460:FUM786461 GEI786460:GEI786461 GOE786460:GOE786461 GYA786460:GYA786461 HHW786460:HHW786461 HRS786460:HRS786461 IBO786460:IBO786461 ILK786460:ILK786461 IVG786460:IVG786461 JFC786460:JFC786461 JOY786460:JOY786461 JYU786460:JYU786461 KIQ786460:KIQ786461 KSM786460:KSM786461 LCI786460:LCI786461 LME786460:LME786461 LWA786460:LWA786461 MFW786460:MFW786461 MPS786460:MPS786461 MZO786460:MZO786461 NJK786460:NJK786461 NTG786460:NTG786461 ODC786460:ODC786461 OMY786460:OMY786461 OWU786460:OWU786461 PGQ786460:PGQ786461 PQM786460:PQM786461 QAI786460:QAI786461 QKE786460:QKE786461 QUA786460:QUA786461 RDW786460:RDW786461 RNS786460:RNS786461 RXO786460:RXO786461 SHK786460:SHK786461 SRG786460:SRG786461 TBC786460:TBC786461 TKY786460:TKY786461 TUU786460:TUU786461 UEQ786460:UEQ786461 UOM786460:UOM786461 UYI786460:UYI786461 VIE786460:VIE786461 VSA786460:VSA786461 WBW786460:WBW786461 WLS786460:WLS786461 WVO786460:WVO786461 E851996:G851997 JC851996:JC851997 SY851996:SY851997 ACU851996:ACU851997 AMQ851996:AMQ851997 AWM851996:AWM851997 BGI851996:BGI851997 BQE851996:BQE851997 CAA851996:CAA851997 CJW851996:CJW851997 CTS851996:CTS851997 DDO851996:DDO851997 DNK851996:DNK851997 DXG851996:DXG851997 EHC851996:EHC851997 EQY851996:EQY851997 FAU851996:FAU851997 FKQ851996:FKQ851997 FUM851996:FUM851997 GEI851996:GEI851997 GOE851996:GOE851997 GYA851996:GYA851997 HHW851996:HHW851997 HRS851996:HRS851997 IBO851996:IBO851997 ILK851996:ILK851997 IVG851996:IVG851997 JFC851996:JFC851997 JOY851996:JOY851997 JYU851996:JYU851997 KIQ851996:KIQ851997 KSM851996:KSM851997 LCI851996:LCI851997 LME851996:LME851997 LWA851996:LWA851997 MFW851996:MFW851997 MPS851996:MPS851997 MZO851996:MZO851997 NJK851996:NJK851997 NTG851996:NTG851997 ODC851996:ODC851997 OMY851996:OMY851997 OWU851996:OWU851997 PGQ851996:PGQ851997 PQM851996:PQM851997 QAI851996:QAI851997 QKE851996:QKE851997 QUA851996:QUA851997 RDW851996:RDW851997 RNS851996:RNS851997 RXO851996:RXO851997 SHK851996:SHK851997 SRG851996:SRG851997 TBC851996:TBC851997 TKY851996:TKY851997 TUU851996:TUU851997 UEQ851996:UEQ851997 UOM851996:UOM851997 UYI851996:UYI851997 VIE851996:VIE851997 VSA851996:VSA851997 WBW851996:WBW851997 WLS851996:WLS851997 WVO851996:WVO851997 E917532:G917533 JC917532:JC917533 SY917532:SY917533 ACU917532:ACU917533 AMQ917532:AMQ917533 AWM917532:AWM917533 BGI917532:BGI917533 BQE917532:BQE917533 CAA917532:CAA917533 CJW917532:CJW917533 CTS917532:CTS917533 DDO917532:DDO917533 DNK917532:DNK917533 DXG917532:DXG917533 EHC917532:EHC917533 EQY917532:EQY917533 FAU917532:FAU917533 FKQ917532:FKQ917533 FUM917532:FUM917533 GEI917532:GEI917533 GOE917532:GOE917533 GYA917532:GYA917533 HHW917532:HHW917533 HRS917532:HRS917533 IBO917532:IBO917533 ILK917532:ILK917533 IVG917532:IVG917533 JFC917532:JFC917533 JOY917532:JOY917533 JYU917532:JYU917533 KIQ917532:KIQ917533 KSM917532:KSM917533 LCI917532:LCI917533 LME917532:LME917533 LWA917532:LWA917533 MFW917532:MFW917533 MPS917532:MPS917533 MZO917532:MZO917533 NJK917532:NJK917533 NTG917532:NTG917533 ODC917532:ODC917533 OMY917532:OMY917533 OWU917532:OWU917533 PGQ917532:PGQ917533 PQM917532:PQM917533 QAI917532:QAI917533 QKE917532:QKE917533 QUA917532:QUA917533 RDW917532:RDW917533 RNS917532:RNS917533 RXO917532:RXO917533 SHK917532:SHK917533 SRG917532:SRG917533 TBC917532:TBC917533 TKY917532:TKY917533 TUU917532:TUU917533 UEQ917532:UEQ917533 UOM917532:UOM917533 UYI917532:UYI917533 VIE917532:VIE917533 VSA917532:VSA917533 WBW917532:WBW917533 WLS917532:WLS917533 WVO917532:WVO917533 E983068:G983069 JC983068:JC983069 SY983068:SY983069 ACU983068:ACU983069 AMQ983068:AMQ983069 AWM983068:AWM983069 BGI983068:BGI983069 BQE983068:BQE983069 CAA983068:CAA983069 CJW983068:CJW983069 CTS983068:CTS983069 DDO983068:DDO983069 DNK983068:DNK983069 DXG983068:DXG983069 EHC983068:EHC983069 EQY983068:EQY983069 FAU983068:FAU983069 FKQ983068:FKQ983069 FUM983068:FUM983069 GEI983068:GEI983069 GOE983068:GOE983069 GYA983068:GYA983069 HHW983068:HHW983069 HRS983068:HRS983069 IBO983068:IBO983069 ILK983068:ILK983069 IVG983068:IVG983069 JFC983068:JFC983069 JOY983068:JOY983069 JYU983068:JYU983069 KIQ983068:KIQ983069 KSM983068:KSM983069 LCI983068:LCI983069 LME983068:LME983069 LWA983068:LWA983069 MFW983068:MFW983069 MPS983068:MPS983069 MZO983068:MZO983069 NJK983068:NJK983069 NTG983068:NTG983069 ODC983068:ODC983069 OMY983068:OMY983069 OWU983068:OWU983069 PGQ983068:PGQ983069 PQM983068:PQM983069 QAI983068:QAI983069 QKE983068:QKE983069 QUA983068:QUA983069 RDW983068:RDW983069 RNS983068:RNS983069 RXO983068:RXO983069 SHK983068:SHK983069 SRG983068:SRG983069 TBC983068:TBC983069 TKY983068:TKY983069 TUU983068:TUU983069 UEQ983068:UEQ983069 UOM983068:UOM983069 UYI983068:UYI983069 VIE983068:VIE983069 VSA983068:VSA983069 WBW983068:WBW983069 WLS983068:WLS983069 WVO983068:WVO983069 E13:E14 JC81:JC82 SY81:SY82 ACU81:ACU82 AMQ81:AMQ82 AWM81:AWM82 BGI81:BGI82 BQE81:BQE82 CAA81:CAA82 CJW81:CJW82 CTS81:CTS82 DDO81:DDO82 DNK81:DNK82 DXG81:DXG82 EHC81:EHC82 EQY81:EQY82 FAU81:FAU82 FKQ81:FKQ82 FUM81:FUM82 GEI81:GEI82 GOE81:GOE82 GYA81:GYA82 HHW81:HHW82 HRS81:HRS82 IBO81:IBO82 ILK81:ILK82 IVG81:IVG82 JFC81:JFC82 JOY81:JOY82 JYU81:JYU82 KIQ81:KIQ82 KSM81:KSM82 LCI81:LCI82 LME81:LME82 LWA81:LWA82 MFW81:MFW82 MPS81:MPS82 MZO81:MZO82 NJK81:NJK82 NTG81:NTG82 ODC81:ODC82 OMY81:OMY82 OWU81:OWU82 PGQ81:PGQ82 PQM81:PQM82 QAI81:QAI82 QKE81:QKE82 QUA81:QUA82 RDW81:RDW82 RNS81:RNS82 RXO81:RXO82 SHK81:SHK82 SRG81:SRG82 TBC81:TBC82 TKY81:TKY82 TUU81:TUU82 UEQ81:UEQ82 UOM81:UOM82 UYI81:UYI82 VIE81:VIE82 VSA81:VSA82 WBW81:WBW82 WLS81:WLS82 WVO81:WVO82 E65624:G65625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E131160:G131161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E196696:G196697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E262232:G262233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E327768:G327769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E393304:G393305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E458840:G458841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E524376:G524377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E589912:G589913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E655448:G655449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E720984:G720985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E786520:G786521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E852056:G852057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E917592:G917593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E983128:G983129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E81:E82 JC102:JC103 SY102:SY103 ACU102:ACU103 AMQ102:AMQ103 AWM102:AWM103 BGI102:BGI103 BQE102:BQE103 CAA102:CAA103 CJW102:CJW103 CTS102:CTS103 DDO102:DDO103 DNK102:DNK103 DXG102:DXG103 EHC102:EHC103 EQY102:EQY103 FAU102:FAU103 FKQ102:FKQ103 FUM102:FUM103 GEI102:GEI103 GOE102:GOE103 GYA102:GYA103 HHW102:HHW103 HRS102:HRS103 IBO102:IBO103 ILK102:ILK103 IVG102:IVG103 JFC102:JFC103 JOY102:JOY103 JYU102:JYU103 KIQ102:KIQ103 KSM102:KSM103 LCI102:LCI103 LME102:LME103 LWA102:LWA103 MFW102:MFW103 MPS102:MPS103 MZO102:MZO103 NJK102:NJK103 NTG102:NTG103 ODC102:ODC103 OMY102:OMY103 OWU102:OWU103 PGQ102:PGQ103 PQM102:PQM103 QAI102:QAI103 QKE102:QKE103 QUA102:QUA103 RDW102:RDW103 RNS102:RNS103 RXO102:RXO103 SHK102:SHK103 SRG102:SRG103 TBC102:TBC103 TKY102:TKY103 TUU102:TUU103 UEQ102:UEQ103 UOM102:UOM103 UYI102:UYI103 VIE102:VIE103 VSA102:VSA103 WBW102:WBW103 WLS102:WLS103 WVO102:WVO103 E65644:G65645 JC65644:JC65645 SY65644:SY65645 ACU65644:ACU65645 AMQ65644:AMQ65645 AWM65644:AWM65645 BGI65644:BGI65645 BQE65644:BQE65645 CAA65644:CAA65645 CJW65644:CJW65645 CTS65644:CTS65645 DDO65644:DDO65645 DNK65644:DNK65645 DXG65644:DXG65645 EHC65644:EHC65645 EQY65644:EQY65645 FAU65644:FAU65645 FKQ65644:FKQ65645 FUM65644:FUM65645 GEI65644:GEI65645 GOE65644:GOE65645 GYA65644:GYA65645 HHW65644:HHW65645 HRS65644:HRS65645 IBO65644:IBO65645 ILK65644:ILK65645 IVG65644:IVG65645 JFC65644:JFC65645 JOY65644:JOY65645 JYU65644:JYU65645 KIQ65644:KIQ65645 KSM65644:KSM65645 LCI65644:LCI65645 LME65644:LME65645 LWA65644:LWA65645 MFW65644:MFW65645 MPS65644:MPS65645 MZO65644:MZO65645 NJK65644:NJK65645 NTG65644:NTG65645 ODC65644:ODC65645 OMY65644:OMY65645 OWU65644:OWU65645 PGQ65644:PGQ65645 PQM65644:PQM65645 QAI65644:QAI65645 QKE65644:QKE65645 QUA65644:QUA65645 RDW65644:RDW65645 RNS65644:RNS65645 RXO65644:RXO65645 SHK65644:SHK65645 SRG65644:SRG65645 TBC65644:TBC65645 TKY65644:TKY65645 TUU65644:TUU65645 UEQ65644:UEQ65645 UOM65644:UOM65645 UYI65644:UYI65645 VIE65644:VIE65645 VSA65644:VSA65645 WBW65644:WBW65645 WLS65644:WLS65645 WVO65644:WVO65645 E131180:G131181 JC131180:JC131181 SY131180:SY131181 ACU131180:ACU131181 AMQ131180:AMQ131181 AWM131180:AWM131181 BGI131180:BGI131181 BQE131180:BQE131181 CAA131180:CAA131181 CJW131180:CJW131181 CTS131180:CTS131181 DDO131180:DDO131181 DNK131180:DNK131181 DXG131180:DXG131181 EHC131180:EHC131181 EQY131180:EQY131181 FAU131180:FAU131181 FKQ131180:FKQ131181 FUM131180:FUM131181 GEI131180:GEI131181 GOE131180:GOE131181 GYA131180:GYA131181 HHW131180:HHW131181 HRS131180:HRS131181 IBO131180:IBO131181 ILK131180:ILK131181 IVG131180:IVG131181 JFC131180:JFC131181 JOY131180:JOY131181 JYU131180:JYU131181 KIQ131180:KIQ131181 KSM131180:KSM131181 LCI131180:LCI131181 LME131180:LME131181 LWA131180:LWA131181 MFW131180:MFW131181 MPS131180:MPS131181 MZO131180:MZO131181 NJK131180:NJK131181 NTG131180:NTG131181 ODC131180:ODC131181 OMY131180:OMY131181 OWU131180:OWU131181 PGQ131180:PGQ131181 PQM131180:PQM131181 QAI131180:QAI131181 QKE131180:QKE131181 QUA131180:QUA131181 RDW131180:RDW131181 RNS131180:RNS131181 RXO131180:RXO131181 SHK131180:SHK131181 SRG131180:SRG131181 TBC131180:TBC131181 TKY131180:TKY131181 TUU131180:TUU131181 UEQ131180:UEQ131181 UOM131180:UOM131181 UYI131180:UYI131181 VIE131180:VIE131181 VSA131180:VSA131181 WBW131180:WBW131181 WLS131180:WLS131181 WVO131180:WVO131181 E196716:G196717 JC196716:JC196717 SY196716:SY196717 ACU196716:ACU196717 AMQ196716:AMQ196717 AWM196716:AWM196717 BGI196716:BGI196717 BQE196716:BQE196717 CAA196716:CAA196717 CJW196716:CJW196717 CTS196716:CTS196717 DDO196716:DDO196717 DNK196716:DNK196717 DXG196716:DXG196717 EHC196716:EHC196717 EQY196716:EQY196717 FAU196716:FAU196717 FKQ196716:FKQ196717 FUM196716:FUM196717 GEI196716:GEI196717 GOE196716:GOE196717 GYA196716:GYA196717 HHW196716:HHW196717 HRS196716:HRS196717 IBO196716:IBO196717 ILK196716:ILK196717 IVG196716:IVG196717 JFC196716:JFC196717 JOY196716:JOY196717 JYU196716:JYU196717 KIQ196716:KIQ196717 KSM196716:KSM196717 LCI196716:LCI196717 LME196716:LME196717 LWA196716:LWA196717 MFW196716:MFW196717 MPS196716:MPS196717 MZO196716:MZO196717 NJK196716:NJK196717 NTG196716:NTG196717 ODC196716:ODC196717 OMY196716:OMY196717 OWU196716:OWU196717 PGQ196716:PGQ196717 PQM196716:PQM196717 QAI196716:QAI196717 QKE196716:QKE196717 QUA196716:QUA196717 RDW196716:RDW196717 RNS196716:RNS196717 RXO196716:RXO196717 SHK196716:SHK196717 SRG196716:SRG196717 TBC196716:TBC196717 TKY196716:TKY196717 TUU196716:TUU196717 UEQ196716:UEQ196717 UOM196716:UOM196717 UYI196716:UYI196717 VIE196716:VIE196717 VSA196716:VSA196717 WBW196716:WBW196717 WLS196716:WLS196717 WVO196716:WVO196717 E262252:G262253 JC262252:JC262253 SY262252:SY262253 ACU262252:ACU262253 AMQ262252:AMQ262253 AWM262252:AWM262253 BGI262252:BGI262253 BQE262252:BQE262253 CAA262252:CAA262253 CJW262252:CJW262253 CTS262252:CTS262253 DDO262252:DDO262253 DNK262252:DNK262253 DXG262252:DXG262253 EHC262252:EHC262253 EQY262252:EQY262253 FAU262252:FAU262253 FKQ262252:FKQ262253 FUM262252:FUM262253 GEI262252:GEI262253 GOE262252:GOE262253 GYA262252:GYA262253 HHW262252:HHW262253 HRS262252:HRS262253 IBO262252:IBO262253 ILK262252:ILK262253 IVG262252:IVG262253 JFC262252:JFC262253 JOY262252:JOY262253 JYU262252:JYU262253 KIQ262252:KIQ262253 KSM262252:KSM262253 LCI262252:LCI262253 LME262252:LME262253 LWA262252:LWA262253 MFW262252:MFW262253 MPS262252:MPS262253 MZO262252:MZO262253 NJK262252:NJK262253 NTG262252:NTG262253 ODC262252:ODC262253 OMY262252:OMY262253 OWU262252:OWU262253 PGQ262252:PGQ262253 PQM262252:PQM262253 QAI262252:QAI262253 QKE262252:QKE262253 QUA262252:QUA262253 RDW262252:RDW262253 RNS262252:RNS262253 RXO262252:RXO262253 SHK262252:SHK262253 SRG262252:SRG262253 TBC262252:TBC262253 TKY262252:TKY262253 TUU262252:TUU262253 UEQ262252:UEQ262253 UOM262252:UOM262253 UYI262252:UYI262253 VIE262252:VIE262253 VSA262252:VSA262253 WBW262252:WBW262253 WLS262252:WLS262253 WVO262252:WVO262253 E327788:G327789 JC327788:JC327789 SY327788:SY327789 ACU327788:ACU327789 AMQ327788:AMQ327789 AWM327788:AWM327789 BGI327788:BGI327789 BQE327788:BQE327789 CAA327788:CAA327789 CJW327788:CJW327789 CTS327788:CTS327789 DDO327788:DDO327789 DNK327788:DNK327789 DXG327788:DXG327789 EHC327788:EHC327789 EQY327788:EQY327789 FAU327788:FAU327789 FKQ327788:FKQ327789 FUM327788:FUM327789 GEI327788:GEI327789 GOE327788:GOE327789 GYA327788:GYA327789 HHW327788:HHW327789 HRS327788:HRS327789 IBO327788:IBO327789 ILK327788:ILK327789 IVG327788:IVG327789 JFC327788:JFC327789 JOY327788:JOY327789 JYU327788:JYU327789 KIQ327788:KIQ327789 KSM327788:KSM327789 LCI327788:LCI327789 LME327788:LME327789 LWA327788:LWA327789 MFW327788:MFW327789 MPS327788:MPS327789 MZO327788:MZO327789 NJK327788:NJK327789 NTG327788:NTG327789 ODC327788:ODC327789 OMY327788:OMY327789 OWU327788:OWU327789 PGQ327788:PGQ327789 PQM327788:PQM327789 QAI327788:QAI327789 QKE327788:QKE327789 QUA327788:QUA327789 RDW327788:RDW327789 RNS327788:RNS327789 RXO327788:RXO327789 SHK327788:SHK327789 SRG327788:SRG327789 TBC327788:TBC327789 TKY327788:TKY327789 TUU327788:TUU327789 UEQ327788:UEQ327789 UOM327788:UOM327789 UYI327788:UYI327789 VIE327788:VIE327789 VSA327788:VSA327789 WBW327788:WBW327789 WLS327788:WLS327789 WVO327788:WVO327789 E393324:G393325 JC393324:JC393325 SY393324:SY393325 ACU393324:ACU393325 AMQ393324:AMQ393325 AWM393324:AWM393325 BGI393324:BGI393325 BQE393324:BQE393325 CAA393324:CAA393325 CJW393324:CJW393325 CTS393324:CTS393325 DDO393324:DDO393325 DNK393324:DNK393325 DXG393324:DXG393325 EHC393324:EHC393325 EQY393324:EQY393325 FAU393324:FAU393325 FKQ393324:FKQ393325 FUM393324:FUM393325 GEI393324:GEI393325 GOE393324:GOE393325 GYA393324:GYA393325 HHW393324:HHW393325 HRS393324:HRS393325 IBO393324:IBO393325 ILK393324:ILK393325 IVG393324:IVG393325 JFC393324:JFC393325 JOY393324:JOY393325 JYU393324:JYU393325 KIQ393324:KIQ393325 KSM393324:KSM393325 LCI393324:LCI393325 LME393324:LME393325 LWA393324:LWA393325 MFW393324:MFW393325 MPS393324:MPS393325 MZO393324:MZO393325 NJK393324:NJK393325 NTG393324:NTG393325 ODC393324:ODC393325 OMY393324:OMY393325 OWU393324:OWU393325 PGQ393324:PGQ393325 PQM393324:PQM393325 QAI393324:QAI393325 QKE393324:QKE393325 QUA393324:QUA393325 RDW393324:RDW393325 RNS393324:RNS393325 RXO393324:RXO393325 SHK393324:SHK393325 SRG393324:SRG393325 TBC393324:TBC393325 TKY393324:TKY393325 TUU393324:TUU393325 UEQ393324:UEQ393325 UOM393324:UOM393325 UYI393324:UYI393325 VIE393324:VIE393325 VSA393324:VSA393325 WBW393324:WBW393325 WLS393324:WLS393325 WVO393324:WVO393325 E458860:G458861 JC458860:JC458861 SY458860:SY458861 ACU458860:ACU458861 AMQ458860:AMQ458861 AWM458860:AWM458861 BGI458860:BGI458861 BQE458860:BQE458861 CAA458860:CAA458861 CJW458860:CJW458861 CTS458860:CTS458861 DDO458860:DDO458861 DNK458860:DNK458861 DXG458860:DXG458861 EHC458860:EHC458861 EQY458860:EQY458861 FAU458860:FAU458861 FKQ458860:FKQ458861 FUM458860:FUM458861 GEI458860:GEI458861 GOE458860:GOE458861 GYA458860:GYA458861 HHW458860:HHW458861 HRS458860:HRS458861 IBO458860:IBO458861 ILK458860:ILK458861 IVG458860:IVG458861 JFC458860:JFC458861 JOY458860:JOY458861 JYU458860:JYU458861 KIQ458860:KIQ458861 KSM458860:KSM458861 LCI458860:LCI458861 LME458860:LME458861 LWA458860:LWA458861 MFW458860:MFW458861 MPS458860:MPS458861 MZO458860:MZO458861 NJK458860:NJK458861 NTG458860:NTG458861 ODC458860:ODC458861 OMY458860:OMY458861 OWU458860:OWU458861 PGQ458860:PGQ458861 PQM458860:PQM458861 QAI458860:QAI458861 QKE458860:QKE458861 QUA458860:QUA458861 RDW458860:RDW458861 RNS458860:RNS458861 RXO458860:RXO458861 SHK458860:SHK458861 SRG458860:SRG458861 TBC458860:TBC458861 TKY458860:TKY458861 TUU458860:TUU458861 UEQ458860:UEQ458861 UOM458860:UOM458861 UYI458860:UYI458861 VIE458860:VIE458861 VSA458860:VSA458861 WBW458860:WBW458861 WLS458860:WLS458861 WVO458860:WVO458861 E524396:G524397 JC524396:JC524397 SY524396:SY524397 ACU524396:ACU524397 AMQ524396:AMQ524397 AWM524396:AWM524397 BGI524396:BGI524397 BQE524396:BQE524397 CAA524396:CAA524397 CJW524396:CJW524397 CTS524396:CTS524397 DDO524396:DDO524397 DNK524396:DNK524397 DXG524396:DXG524397 EHC524396:EHC524397 EQY524396:EQY524397 FAU524396:FAU524397 FKQ524396:FKQ524397 FUM524396:FUM524397 GEI524396:GEI524397 GOE524396:GOE524397 GYA524396:GYA524397 HHW524396:HHW524397 HRS524396:HRS524397 IBO524396:IBO524397 ILK524396:ILK524397 IVG524396:IVG524397 JFC524396:JFC524397 JOY524396:JOY524397 JYU524396:JYU524397 KIQ524396:KIQ524397 KSM524396:KSM524397 LCI524396:LCI524397 LME524396:LME524397 LWA524396:LWA524397 MFW524396:MFW524397 MPS524396:MPS524397 MZO524396:MZO524397 NJK524396:NJK524397 NTG524396:NTG524397 ODC524396:ODC524397 OMY524396:OMY524397 OWU524396:OWU524397 PGQ524396:PGQ524397 PQM524396:PQM524397 QAI524396:QAI524397 QKE524396:QKE524397 QUA524396:QUA524397 RDW524396:RDW524397 RNS524396:RNS524397 RXO524396:RXO524397 SHK524396:SHK524397 SRG524396:SRG524397 TBC524396:TBC524397 TKY524396:TKY524397 TUU524396:TUU524397 UEQ524396:UEQ524397 UOM524396:UOM524397 UYI524396:UYI524397 VIE524396:VIE524397 VSA524396:VSA524397 WBW524396:WBW524397 WLS524396:WLS524397 WVO524396:WVO524397 E589932:G589933 JC589932:JC589933 SY589932:SY589933 ACU589932:ACU589933 AMQ589932:AMQ589933 AWM589932:AWM589933 BGI589932:BGI589933 BQE589932:BQE589933 CAA589932:CAA589933 CJW589932:CJW589933 CTS589932:CTS589933 DDO589932:DDO589933 DNK589932:DNK589933 DXG589932:DXG589933 EHC589932:EHC589933 EQY589932:EQY589933 FAU589932:FAU589933 FKQ589932:FKQ589933 FUM589932:FUM589933 GEI589932:GEI589933 GOE589932:GOE589933 GYA589932:GYA589933 HHW589932:HHW589933 HRS589932:HRS589933 IBO589932:IBO589933 ILK589932:ILK589933 IVG589932:IVG589933 JFC589932:JFC589933 JOY589932:JOY589933 JYU589932:JYU589933 KIQ589932:KIQ589933 KSM589932:KSM589933 LCI589932:LCI589933 LME589932:LME589933 LWA589932:LWA589933 MFW589932:MFW589933 MPS589932:MPS589933 MZO589932:MZO589933 NJK589932:NJK589933 NTG589932:NTG589933 ODC589932:ODC589933 OMY589932:OMY589933 OWU589932:OWU589933 PGQ589932:PGQ589933 PQM589932:PQM589933 QAI589932:QAI589933 QKE589932:QKE589933 QUA589932:QUA589933 RDW589932:RDW589933 RNS589932:RNS589933 RXO589932:RXO589933 SHK589932:SHK589933 SRG589932:SRG589933 TBC589932:TBC589933 TKY589932:TKY589933 TUU589932:TUU589933 UEQ589932:UEQ589933 UOM589932:UOM589933 UYI589932:UYI589933 VIE589932:VIE589933 VSA589932:VSA589933 WBW589932:WBW589933 WLS589932:WLS589933 WVO589932:WVO589933 E655468:G655469 JC655468:JC655469 SY655468:SY655469 ACU655468:ACU655469 AMQ655468:AMQ655469 AWM655468:AWM655469 BGI655468:BGI655469 BQE655468:BQE655469 CAA655468:CAA655469 CJW655468:CJW655469 CTS655468:CTS655469 DDO655468:DDO655469 DNK655468:DNK655469 DXG655468:DXG655469 EHC655468:EHC655469 EQY655468:EQY655469 FAU655468:FAU655469 FKQ655468:FKQ655469 FUM655468:FUM655469 GEI655468:GEI655469 GOE655468:GOE655469 GYA655468:GYA655469 HHW655468:HHW655469 HRS655468:HRS655469 IBO655468:IBO655469 ILK655468:ILK655469 IVG655468:IVG655469 JFC655468:JFC655469 JOY655468:JOY655469 JYU655468:JYU655469 KIQ655468:KIQ655469 KSM655468:KSM655469 LCI655468:LCI655469 LME655468:LME655469 LWA655468:LWA655469 MFW655468:MFW655469 MPS655468:MPS655469 MZO655468:MZO655469 NJK655468:NJK655469 NTG655468:NTG655469 ODC655468:ODC655469 OMY655468:OMY655469 OWU655468:OWU655469 PGQ655468:PGQ655469 PQM655468:PQM655469 QAI655468:QAI655469 QKE655468:QKE655469 QUA655468:QUA655469 RDW655468:RDW655469 RNS655468:RNS655469 RXO655468:RXO655469 SHK655468:SHK655469 SRG655468:SRG655469 TBC655468:TBC655469 TKY655468:TKY655469 TUU655468:TUU655469 UEQ655468:UEQ655469 UOM655468:UOM655469 UYI655468:UYI655469 VIE655468:VIE655469 VSA655468:VSA655469 WBW655468:WBW655469 WLS655468:WLS655469 WVO655468:WVO655469 E721004:G721005 JC721004:JC721005 SY721004:SY721005 ACU721004:ACU721005 AMQ721004:AMQ721005 AWM721004:AWM721005 BGI721004:BGI721005 BQE721004:BQE721005 CAA721004:CAA721005 CJW721004:CJW721005 CTS721004:CTS721005 DDO721004:DDO721005 DNK721004:DNK721005 DXG721004:DXG721005 EHC721004:EHC721005 EQY721004:EQY721005 FAU721004:FAU721005 FKQ721004:FKQ721005 FUM721004:FUM721005 GEI721004:GEI721005 GOE721004:GOE721005 GYA721004:GYA721005 HHW721004:HHW721005 HRS721004:HRS721005 IBO721004:IBO721005 ILK721004:ILK721005 IVG721004:IVG721005 JFC721004:JFC721005 JOY721004:JOY721005 JYU721004:JYU721005 KIQ721004:KIQ721005 KSM721004:KSM721005 LCI721004:LCI721005 LME721004:LME721005 LWA721004:LWA721005 MFW721004:MFW721005 MPS721004:MPS721005 MZO721004:MZO721005 NJK721004:NJK721005 NTG721004:NTG721005 ODC721004:ODC721005 OMY721004:OMY721005 OWU721004:OWU721005 PGQ721004:PGQ721005 PQM721004:PQM721005 QAI721004:QAI721005 QKE721004:QKE721005 QUA721004:QUA721005 RDW721004:RDW721005 RNS721004:RNS721005 RXO721004:RXO721005 SHK721004:SHK721005 SRG721004:SRG721005 TBC721004:TBC721005 TKY721004:TKY721005 TUU721004:TUU721005 UEQ721004:UEQ721005 UOM721004:UOM721005 UYI721004:UYI721005 VIE721004:VIE721005 VSA721004:VSA721005 WBW721004:WBW721005 WLS721004:WLS721005 WVO721004:WVO721005 E786540:G786541 JC786540:JC786541 SY786540:SY786541 ACU786540:ACU786541 AMQ786540:AMQ786541 AWM786540:AWM786541 BGI786540:BGI786541 BQE786540:BQE786541 CAA786540:CAA786541 CJW786540:CJW786541 CTS786540:CTS786541 DDO786540:DDO786541 DNK786540:DNK786541 DXG786540:DXG786541 EHC786540:EHC786541 EQY786540:EQY786541 FAU786540:FAU786541 FKQ786540:FKQ786541 FUM786540:FUM786541 GEI786540:GEI786541 GOE786540:GOE786541 GYA786540:GYA786541 HHW786540:HHW786541 HRS786540:HRS786541 IBO786540:IBO786541 ILK786540:ILK786541 IVG786540:IVG786541 JFC786540:JFC786541 JOY786540:JOY786541 JYU786540:JYU786541 KIQ786540:KIQ786541 KSM786540:KSM786541 LCI786540:LCI786541 LME786540:LME786541 LWA786540:LWA786541 MFW786540:MFW786541 MPS786540:MPS786541 MZO786540:MZO786541 NJK786540:NJK786541 NTG786540:NTG786541 ODC786540:ODC786541 OMY786540:OMY786541 OWU786540:OWU786541 PGQ786540:PGQ786541 PQM786540:PQM786541 QAI786540:QAI786541 QKE786540:QKE786541 QUA786540:QUA786541 RDW786540:RDW786541 RNS786540:RNS786541 RXO786540:RXO786541 SHK786540:SHK786541 SRG786540:SRG786541 TBC786540:TBC786541 TKY786540:TKY786541 TUU786540:TUU786541 UEQ786540:UEQ786541 UOM786540:UOM786541 UYI786540:UYI786541 VIE786540:VIE786541 VSA786540:VSA786541 WBW786540:WBW786541 WLS786540:WLS786541 WVO786540:WVO786541 E852076:G852077 JC852076:JC852077 SY852076:SY852077 ACU852076:ACU852077 AMQ852076:AMQ852077 AWM852076:AWM852077 BGI852076:BGI852077 BQE852076:BQE852077 CAA852076:CAA852077 CJW852076:CJW852077 CTS852076:CTS852077 DDO852076:DDO852077 DNK852076:DNK852077 DXG852076:DXG852077 EHC852076:EHC852077 EQY852076:EQY852077 FAU852076:FAU852077 FKQ852076:FKQ852077 FUM852076:FUM852077 GEI852076:GEI852077 GOE852076:GOE852077 GYA852076:GYA852077 HHW852076:HHW852077 HRS852076:HRS852077 IBO852076:IBO852077 ILK852076:ILK852077 IVG852076:IVG852077 JFC852076:JFC852077 JOY852076:JOY852077 JYU852076:JYU852077 KIQ852076:KIQ852077 KSM852076:KSM852077 LCI852076:LCI852077 LME852076:LME852077 LWA852076:LWA852077 MFW852076:MFW852077 MPS852076:MPS852077 MZO852076:MZO852077 NJK852076:NJK852077 NTG852076:NTG852077 ODC852076:ODC852077 OMY852076:OMY852077 OWU852076:OWU852077 PGQ852076:PGQ852077 PQM852076:PQM852077 QAI852076:QAI852077 QKE852076:QKE852077 QUA852076:QUA852077 RDW852076:RDW852077 RNS852076:RNS852077 RXO852076:RXO852077 SHK852076:SHK852077 SRG852076:SRG852077 TBC852076:TBC852077 TKY852076:TKY852077 TUU852076:TUU852077 UEQ852076:UEQ852077 UOM852076:UOM852077 UYI852076:UYI852077 VIE852076:VIE852077 VSA852076:VSA852077 WBW852076:WBW852077 WLS852076:WLS852077 WVO852076:WVO852077 E917612:G917613 JC917612:JC917613 SY917612:SY917613 ACU917612:ACU917613 AMQ917612:AMQ917613 AWM917612:AWM917613 BGI917612:BGI917613 BQE917612:BQE917613 CAA917612:CAA917613 CJW917612:CJW917613 CTS917612:CTS917613 DDO917612:DDO917613 DNK917612:DNK917613 DXG917612:DXG917613 EHC917612:EHC917613 EQY917612:EQY917613 FAU917612:FAU917613 FKQ917612:FKQ917613 FUM917612:FUM917613 GEI917612:GEI917613 GOE917612:GOE917613 GYA917612:GYA917613 HHW917612:HHW917613 HRS917612:HRS917613 IBO917612:IBO917613 ILK917612:ILK917613 IVG917612:IVG917613 JFC917612:JFC917613 JOY917612:JOY917613 JYU917612:JYU917613 KIQ917612:KIQ917613 KSM917612:KSM917613 LCI917612:LCI917613 LME917612:LME917613 LWA917612:LWA917613 MFW917612:MFW917613 MPS917612:MPS917613 MZO917612:MZO917613 NJK917612:NJK917613 NTG917612:NTG917613 ODC917612:ODC917613 OMY917612:OMY917613 OWU917612:OWU917613 PGQ917612:PGQ917613 PQM917612:PQM917613 QAI917612:QAI917613 QKE917612:QKE917613 QUA917612:QUA917613 RDW917612:RDW917613 RNS917612:RNS917613 RXO917612:RXO917613 SHK917612:SHK917613 SRG917612:SRG917613 TBC917612:TBC917613 TKY917612:TKY917613 TUU917612:TUU917613 UEQ917612:UEQ917613 UOM917612:UOM917613 UYI917612:UYI917613 VIE917612:VIE917613 VSA917612:VSA917613 WBW917612:WBW917613 WLS917612:WLS917613 WVO917612:WVO917613 E983148:G983149 JC983148:JC983149 SY983148:SY983149 ACU983148:ACU983149 AMQ983148:AMQ983149 AWM983148:AWM983149 BGI983148:BGI983149 BQE983148:BQE983149 CAA983148:CAA983149 CJW983148:CJW983149 CTS983148:CTS983149 DDO983148:DDO983149 DNK983148:DNK983149 DXG983148:DXG983149 EHC983148:EHC983149 EQY983148:EQY983149 FAU983148:FAU983149 FKQ983148:FKQ983149 FUM983148:FUM983149 GEI983148:GEI983149 GOE983148:GOE983149 GYA983148:GYA983149 HHW983148:HHW983149 HRS983148:HRS983149 IBO983148:IBO983149 ILK983148:ILK983149 IVG983148:IVG983149 JFC983148:JFC983149 JOY983148:JOY983149 JYU983148:JYU983149 KIQ983148:KIQ983149 KSM983148:KSM983149 LCI983148:LCI983149 LME983148:LME983149 LWA983148:LWA983149 MFW983148:MFW983149 MPS983148:MPS983149 MZO983148:MZO983149 NJK983148:NJK983149 NTG983148:NTG983149 ODC983148:ODC983149 OMY983148:OMY983149 OWU983148:OWU983149 PGQ983148:PGQ983149 PQM983148:PQM983149 QAI983148:QAI983149 QKE983148:QKE983149 QUA983148:QUA983149 RDW983148:RDW983149 RNS983148:RNS983149 RXO983148:RXO983149 SHK983148:SHK983149 SRG983148:SRG983149 TBC983148:TBC983149 TKY983148:TKY983149 TUU983148:TUU983149 UEQ983148:UEQ983149 UOM983148:UOM983149 UYI983148:UYI983149 VIE983148:VIE983149 VSA983148:VSA983149 WBW983148:WBW983149 WLS983148:WLS983149 E102:G103" xr:uid="{00000000-0002-0000-0300-00001C000000}"/>
    <dataValidation allowBlank="1" showInputMessage="1" showErrorMessage="1" prompt="Enter Year to Date Salary as reflected on Pay Stub" sqref="C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C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C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C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C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C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C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C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C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C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C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C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C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C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C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C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xr:uid="{00000000-0002-0000-0300-00001D000000}"/>
    <dataValidation allowBlank="1" showInputMessage="1" showErrorMessage="1" prompt="If Paid Weekly enter Weekly Salary" sqref="C31:C32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C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C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C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C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C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C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C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C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C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C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C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C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C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C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C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300-00001E000000}"/>
    <dataValidation allowBlank="1" showInputMessage="1" showErrorMessage="1" prompt="If paid Bi-Monthly enter Bi-Monthly Salary" sqref="C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C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C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C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C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C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C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C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C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C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C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C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C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C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C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C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xr:uid="{00000000-0002-0000-0300-00001F000000}"/>
    <dataValidation allowBlank="1" showInputMessage="1" showErrorMessage="1" prompt="If paid Bi-Weekly Enter Bi-Weekly salary" sqref="C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C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C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C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C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C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C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C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C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C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C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C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C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C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C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C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xr:uid="{00000000-0002-0000-0300-000020000000}"/>
    <dataValidation allowBlank="1" showInputMessage="1" showErrorMessage="1" prompt="If paid monthly enter Monthly Salary" sqref="C27:C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C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C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C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C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C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C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C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C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C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C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C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C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C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C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C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xr:uid="{00000000-0002-0000-0300-000021000000}"/>
    <dataValidation allowBlank="1" showInputMessage="1" showErrorMessage="1" prompt="Enter Number of months worked for this Tax Year" sqref="WVQ983068:WVQ983069 JE13:JE14 TA13:TA14 ACW13:ACW14 AMS13:AMS14 AWO13:AWO14 BGK13:BGK14 BQG13:BQG14 CAC13:CAC14 CJY13:CJY14 CTU13:CTU14 DDQ13:DDQ14 DNM13:DNM14 DXI13:DXI14 EHE13:EHE14 ERA13:ERA14 FAW13:FAW14 FKS13:FKS14 FUO13:FUO14 GEK13:GEK14 GOG13:GOG14 GYC13:GYC14 HHY13:HHY14 HRU13:HRU14 IBQ13:IBQ14 ILM13:ILM14 IVI13:IVI14 JFE13:JFE14 JPA13:JPA14 JYW13:JYW14 KIS13:KIS14 KSO13:KSO14 LCK13:LCK14 LMG13:LMG14 LWC13:LWC14 MFY13:MFY14 MPU13:MPU14 MZQ13:MZQ14 NJM13:NJM14 NTI13:NTI14 ODE13:ODE14 ONA13:ONA14 OWW13:OWW14 PGS13:PGS14 PQO13:PQO14 QAK13:QAK14 QKG13:QKG14 QUC13:QUC14 RDY13:RDY14 RNU13:RNU14 RXQ13:RXQ14 SHM13:SHM14 SRI13:SRI14 TBE13:TBE14 TLA13:TLA14 TUW13:TUW14 UES13:UES14 UOO13:UOO14 UYK13:UYK14 VIG13:VIG14 VSC13:VSC14 WBY13:WBY14 WLU13:WLU14 WVQ13:WVQ14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xr:uid="{00000000-0002-0000-0300-000022000000}"/>
    <dataValidation allowBlank="1" showInputMessage="1" showErrorMessage="1" prompt="Enter Salary from W-2" sqref="C13:C14 JA13:JA14 SW13:SW14 ACS13:ACS14 AMO13:AMO14 AWK13:AWK14 BGG13:BGG14 BQC13:BQC14 BZY13:BZY14 CJU13:CJU14 CTQ13:CTQ14 DDM13:DDM14 DNI13:DNI14 DXE13:DXE14 EHA13:EHA14 EQW13:EQW14 FAS13:FAS14 FKO13:FKO14 FUK13:FUK14 GEG13:GEG14 GOC13:GOC14 GXY13:GXY14 HHU13:HHU14 HRQ13:HRQ14 IBM13:IBM14 ILI13:ILI14 IVE13:IVE14 JFA13:JFA14 JOW13:JOW14 JYS13:JYS14 KIO13:KIO14 KSK13:KSK14 LCG13:LCG14 LMC13:LMC14 LVY13:LVY14 MFU13:MFU14 MPQ13:MPQ14 MZM13:MZM14 NJI13:NJI14 NTE13:NTE14 ODA13:ODA14 OMW13:OMW14 OWS13:OWS14 PGO13:PGO14 PQK13:PQK14 QAG13:QAG14 QKC13:QKC14 QTY13:QTY14 RDU13:RDU14 RNQ13:RNQ14 RXM13:RXM14 SHI13:SHI14 SRE13:SRE14 TBA13:TBA14 TKW13:TKW14 TUS13:TUS14 UEO13:UEO14 UOK13:UOK14 UYG13:UYG14 VIC13:VIC14 VRY13:VRY14 WBU13:WBU14 WLQ13:WLQ14 WVM13:WVM14 C65564:C65565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C131100:C131101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C196636:C196637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C262172:C262173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C327708:C327709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C393244:C393245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C458780:C458781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C524316:C524317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C589852:C589853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C655388:C655389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C720924:C720925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C786460:C786461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C851996:C851997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C917532:C917533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C983068:C983069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xr:uid="{00000000-0002-0000-0300-000023000000}"/>
    <dataValidation allowBlank="1" showInputMessage="1" showErrorMessage="1" prompt="Enter The Number of Months" sqref="WVQ983067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xr:uid="{00000000-0002-0000-0300-000024000000}"/>
    <dataValidation allowBlank="1" showInputMessage="1" showErrorMessage="1" prompt="Enter Year-to-Date Earnings Reflected on Pay Stub" sqref="C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C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C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C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C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C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C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C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C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C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C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C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C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C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C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C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xr:uid="{00000000-0002-0000-0300-000025000000}"/>
    <dataValidation allowBlank="1" showInputMessage="1" showErrorMessage="1" prompt="Enter Number of Hours worked Per week" sqref="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 xr:uid="{00000000-0002-0000-0300-000026000000}"/>
    <dataValidation allowBlank="1" showInputMessage="1" showErrorMessage="1" prompt="Enter GMAC Loan Number" sqref="L6:M6 JH6:JI6 TD6:TE6 ACZ6:ADA6 AMV6:AMW6 AWR6:AWS6 BGN6:BGO6 BQJ6:BQK6 CAF6:CAG6 CKB6:CKC6 CTX6:CTY6 DDT6:DDU6 DNP6:DNQ6 DXL6:DXM6 EHH6:EHI6 ERD6:ERE6 FAZ6:FBA6 FKV6:FKW6 FUR6:FUS6 GEN6:GEO6 GOJ6:GOK6 GYF6:GYG6 HIB6:HIC6 HRX6:HRY6 IBT6:IBU6 ILP6:ILQ6 IVL6:IVM6 JFH6:JFI6 JPD6:JPE6 JYZ6:JZA6 KIV6:KIW6 KSR6:KSS6 LCN6:LCO6 LMJ6:LMK6 LWF6:LWG6 MGB6:MGC6 MPX6:MPY6 MZT6:MZU6 NJP6:NJQ6 NTL6:NTM6 ODH6:ODI6 OND6:ONE6 OWZ6:OXA6 PGV6:PGW6 PQR6:PQS6 QAN6:QAO6 QKJ6:QKK6 QUF6:QUG6 REB6:REC6 RNX6:RNY6 RXT6:RXU6 SHP6:SHQ6 SRL6:SRM6 TBH6:TBI6 TLD6:TLE6 TUZ6:TVA6 UEV6:UEW6 UOR6:UOS6 UYN6:UYO6 VIJ6:VIK6 VSF6:VSG6 WCB6:WCC6 WLX6:WLY6 WVT6:WVU6 L65557:M65557 JH65557:JI65557 TD65557:TE65557 ACZ65557:ADA65557 AMV65557:AMW65557 AWR65557:AWS65557 BGN65557:BGO65557 BQJ65557:BQK65557 CAF65557:CAG65557 CKB65557:CKC65557 CTX65557:CTY65557 DDT65557:DDU65557 DNP65557:DNQ65557 DXL65557:DXM65557 EHH65557:EHI65557 ERD65557:ERE65557 FAZ65557:FBA65557 FKV65557:FKW65557 FUR65557:FUS65557 GEN65557:GEO65557 GOJ65557:GOK65557 GYF65557:GYG65557 HIB65557:HIC65557 HRX65557:HRY65557 IBT65557:IBU65557 ILP65557:ILQ65557 IVL65557:IVM65557 JFH65557:JFI65557 JPD65557:JPE65557 JYZ65557:JZA65557 KIV65557:KIW65557 KSR65557:KSS65557 LCN65557:LCO65557 LMJ65557:LMK65557 LWF65557:LWG65557 MGB65557:MGC65557 MPX65557:MPY65557 MZT65557:MZU65557 NJP65557:NJQ65557 NTL65557:NTM65557 ODH65557:ODI65557 OND65557:ONE65557 OWZ65557:OXA65557 PGV65557:PGW65557 PQR65557:PQS65557 QAN65557:QAO65557 QKJ65557:QKK65557 QUF65557:QUG65557 REB65557:REC65557 RNX65557:RNY65557 RXT65557:RXU65557 SHP65557:SHQ65557 SRL65557:SRM65557 TBH65557:TBI65557 TLD65557:TLE65557 TUZ65557:TVA65557 UEV65557:UEW65557 UOR65557:UOS65557 UYN65557:UYO65557 VIJ65557:VIK65557 VSF65557:VSG65557 WCB65557:WCC65557 WLX65557:WLY65557 WVT65557:WVU65557 L131093:M131093 JH131093:JI131093 TD131093:TE131093 ACZ131093:ADA131093 AMV131093:AMW131093 AWR131093:AWS131093 BGN131093:BGO131093 BQJ131093:BQK131093 CAF131093:CAG131093 CKB131093:CKC131093 CTX131093:CTY131093 DDT131093:DDU131093 DNP131093:DNQ131093 DXL131093:DXM131093 EHH131093:EHI131093 ERD131093:ERE131093 FAZ131093:FBA131093 FKV131093:FKW131093 FUR131093:FUS131093 GEN131093:GEO131093 GOJ131093:GOK131093 GYF131093:GYG131093 HIB131093:HIC131093 HRX131093:HRY131093 IBT131093:IBU131093 ILP131093:ILQ131093 IVL131093:IVM131093 JFH131093:JFI131093 JPD131093:JPE131093 JYZ131093:JZA131093 KIV131093:KIW131093 KSR131093:KSS131093 LCN131093:LCO131093 LMJ131093:LMK131093 LWF131093:LWG131093 MGB131093:MGC131093 MPX131093:MPY131093 MZT131093:MZU131093 NJP131093:NJQ131093 NTL131093:NTM131093 ODH131093:ODI131093 OND131093:ONE131093 OWZ131093:OXA131093 PGV131093:PGW131093 PQR131093:PQS131093 QAN131093:QAO131093 QKJ131093:QKK131093 QUF131093:QUG131093 REB131093:REC131093 RNX131093:RNY131093 RXT131093:RXU131093 SHP131093:SHQ131093 SRL131093:SRM131093 TBH131093:TBI131093 TLD131093:TLE131093 TUZ131093:TVA131093 UEV131093:UEW131093 UOR131093:UOS131093 UYN131093:UYO131093 VIJ131093:VIK131093 VSF131093:VSG131093 WCB131093:WCC131093 WLX131093:WLY131093 WVT131093:WVU131093 L196629:M196629 JH196629:JI196629 TD196629:TE196629 ACZ196629:ADA196629 AMV196629:AMW196629 AWR196629:AWS196629 BGN196629:BGO196629 BQJ196629:BQK196629 CAF196629:CAG196629 CKB196629:CKC196629 CTX196629:CTY196629 DDT196629:DDU196629 DNP196629:DNQ196629 DXL196629:DXM196629 EHH196629:EHI196629 ERD196629:ERE196629 FAZ196629:FBA196629 FKV196629:FKW196629 FUR196629:FUS196629 GEN196629:GEO196629 GOJ196629:GOK196629 GYF196629:GYG196629 HIB196629:HIC196629 HRX196629:HRY196629 IBT196629:IBU196629 ILP196629:ILQ196629 IVL196629:IVM196629 JFH196629:JFI196629 JPD196629:JPE196629 JYZ196629:JZA196629 KIV196629:KIW196629 KSR196629:KSS196629 LCN196629:LCO196629 LMJ196629:LMK196629 LWF196629:LWG196629 MGB196629:MGC196629 MPX196629:MPY196629 MZT196629:MZU196629 NJP196629:NJQ196629 NTL196629:NTM196629 ODH196629:ODI196629 OND196629:ONE196629 OWZ196629:OXA196629 PGV196629:PGW196629 PQR196629:PQS196629 QAN196629:QAO196629 QKJ196629:QKK196629 QUF196629:QUG196629 REB196629:REC196629 RNX196629:RNY196629 RXT196629:RXU196629 SHP196629:SHQ196629 SRL196629:SRM196629 TBH196629:TBI196629 TLD196629:TLE196629 TUZ196629:TVA196629 UEV196629:UEW196629 UOR196629:UOS196629 UYN196629:UYO196629 VIJ196629:VIK196629 VSF196629:VSG196629 WCB196629:WCC196629 WLX196629:WLY196629 WVT196629:WVU196629 L262165:M262165 JH262165:JI262165 TD262165:TE262165 ACZ262165:ADA262165 AMV262165:AMW262165 AWR262165:AWS262165 BGN262165:BGO262165 BQJ262165:BQK262165 CAF262165:CAG262165 CKB262165:CKC262165 CTX262165:CTY262165 DDT262165:DDU262165 DNP262165:DNQ262165 DXL262165:DXM262165 EHH262165:EHI262165 ERD262165:ERE262165 FAZ262165:FBA262165 FKV262165:FKW262165 FUR262165:FUS262165 GEN262165:GEO262165 GOJ262165:GOK262165 GYF262165:GYG262165 HIB262165:HIC262165 HRX262165:HRY262165 IBT262165:IBU262165 ILP262165:ILQ262165 IVL262165:IVM262165 JFH262165:JFI262165 JPD262165:JPE262165 JYZ262165:JZA262165 KIV262165:KIW262165 KSR262165:KSS262165 LCN262165:LCO262165 LMJ262165:LMK262165 LWF262165:LWG262165 MGB262165:MGC262165 MPX262165:MPY262165 MZT262165:MZU262165 NJP262165:NJQ262165 NTL262165:NTM262165 ODH262165:ODI262165 OND262165:ONE262165 OWZ262165:OXA262165 PGV262165:PGW262165 PQR262165:PQS262165 QAN262165:QAO262165 QKJ262165:QKK262165 QUF262165:QUG262165 REB262165:REC262165 RNX262165:RNY262165 RXT262165:RXU262165 SHP262165:SHQ262165 SRL262165:SRM262165 TBH262165:TBI262165 TLD262165:TLE262165 TUZ262165:TVA262165 UEV262165:UEW262165 UOR262165:UOS262165 UYN262165:UYO262165 VIJ262165:VIK262165 VSF262165:VSG262165 WCB262165:WCC262165 WLX262165:WLY262165 WVT262165:WVU262165 L327701:M327701 JH327701:JI327701 TD327701:TE327701 ACZ327701:ADA327701 AMV327701:AMW327701 AWR327701:AWS327701 BGN327701:BGO327701 BQJ327701:BQK327701 CAF327701:CAG327701 CKB327701:CKC327701 CTX327701:CTY327701 DDT327701:DDU327701 DNP327701:DNQ327701 DXL327701:DXM327701 EHH327701:EHI327701 ERD327701:ERE327701 FAZ327701:FBA327701 FKV327701:FKW327701 FUR327701:FUS327701 GEN327701:GEO327701 GOJ327701:GOK327701 GYF327701:GYG327701 HIB327701:HIC327701 HRX327701:HRY327701 IBT327701:IBU327701 ILP327701:ILQ327701 IVL327701:IVM327701 JFH327701:JFI327701 JPD327701:JPE327701 JYZ327701:JZA327701 KIV327701:KIW327701 KSR327701:KSS327701 LCN327701:LCO327701 LMJ327701:LMK327701 LWF327701:LWG327701 MGB327701:MGC327701 MPX327701:MPY327701 MZT327701:MZU327701 NJP327701:NJQ327701 NTL327701:NTM327701 ODH327701:ODI327701 OND327701:ONE327701 OWZ327701:OXA327701 PGV327701:PGW327701 PQR327701:PQS327701 QAN327701:QAO327701 QKJ327701:QKK327701 QUF327701:QUG327701 REB327701:REC327701 RNX327701:RNY327701 RXT327701:RXU327701 SHP327701:SHQ327701 SRL327701:SRM327701 TBH327701:TBI327701 TLD327701:TLE327701 TUZ327701:TVA327701 UEV327701:UEW327701 UOR327701:UOS327701 UYN327701:UYO327701 VIJ327701:VIK327701 VSF327701:VSG327701 WCB327701:WCC327701 WLX327701:WLY327701 WVT327701:WVU327701 L393237:M393237 JH393237:JI393237 TD393237:TE393237 ACZ393237:ADA393237 AMV393237:AMW393237 AWR393237:AWS393237 BGN393237:BGO393237 BQJ393237:BQK393237 CAF393237:CAG393237 CKB393237:CKC393237 CTX393237:CTY393237 DDT393237:DDU393237 DNP393237:DNQ393237 DXL393237:DXM393237 EHH393237:EHI393237 ERD393237:ERE393237 FAZ393237:FBA393237 FKV393237:FKW393237 FUR393237:FUS393237 GEN393237:GEO393237 GOJ393237:GOK393237 GYF393237:GYG393237 HIB393237:HIC393237 HRX393237:HRY393237 IBT393237:IBU393237 ILP393237:ILQ393237 IVL393237:IVM393237 JFH393237:JFI393237 JPD393237:JPE393237 JYZ393237:JZA393237 KIV393237:KIW393237 KSR393237:KSS393237 LCN393237:LCO393237 LMJ393237:LMK393237 LWF393237:LWG393237 MGB393237:MGC393237 MPX393237:MPY393237 MZT393237:MZU393237 NJP393237:NJQ393237 NTL393237:NTM393237 ODH393237:ODI393237 OND393237:ONE393237 OWZ393237:OXA393237 PGV393237:PGW393237 PQR393237:PQS393237 QAN393237:QAO393237 QKJ393237:QKK393237 QUF393237:QUG393237 REB393237:REC393237 RNX393237:RNY393237 RXT393237:RXU393237 SHP393237:SHQ393237 SRL393237:SRM393237 TBH393237:TBI393237 TLD393237:TLE393237 TUZ393237:TVA393237 UEV393237:UEW393237 UOR393237:UOS393237 UYN393237:UYO393237 VIJ393237:VIK393237 VSF393237:VSG393237 WCB393237:WCC393237 WLX393237:WLY393237 WVT393237:WVU393237 L458773:M458773 JH458773:JI458773 TD458773:TE458773 ACZ458773:ADA458773 AMV458773:AMW458773 AWR458773:AWS458773 BGN458773:BGO458773 BQJ458773:BQK458773 CAF458773:CAG458773 CKB458773:CKC458773 CTX458773:CTY458773 DDT458773:DDU458773 DNP458773:DNQ458773 DXL458773:DXM458773 EHH458773:EHI458773 ERD458773:ERE458773 FAZ458773:FBA458773 FKV458773:FKW458773 FUR458773:FUS458773 GEN458773:GEO458773 GOJ458773:GOK458773 GYF458773:GYG458773 HIB458773:HIC458773 HRX458773:HRY458773 IBT458773:IBU458773 ILP458773:ILQ458773 IVL458773:IVM458773 JFH458773:JFI458773 JPD458773:JPE458773 JYZ458773:JZA458773 KIV458773:KIW458773 KSR458773:KSS458773 LCN458773:LCO458773 LMJ458773:LMK458773 LWF458773:LWG458773 MGB458773:MGC458773 MPX458773:MPY458773 MZT458773:MZU458773 NJP458773:NJQ458773 NTL458773:NTM458773 ODH458773:ODI458773 OND458773:ONE458773 OWZ458773:OXA458773 PGV458773:PGW458773 PQR458773:PQS458773 QAN458773:QAO458773 QKJ458773:QKK458773 QUF458773:QUG458773 REB458773:REC458773 RNX458773:RNY458773 RXT458773:RXU458773 SHP458773:SHQ458773 SRL458773:SRM458773 TBH458773:TBI458773 TLD458773:TLE458773 TUZ458773:TVA458773 UEV458773:UEW458773 UOR458773:UOS458773 UYN458773:UYO458773 VIJ458773:VIK458773 VSF458773:VSG458773 WCB458773:WCC458773 WLX458773:WLY458773 WVT458773:WVU458773 L524309:M524309 JH524309:JI524309 TD524309:TE524309 ACZ524309:ADA524309 AMV524309:AMW524309 AWR524309:AWS524309 BGN524309:BGO524309 BQJ524309:BQK524309 CAF524309:CAG524309 CKB524309:CKC524309 CTX524309:CTY524309 DDT524309:DDU524309 DNP524309:DNQ524309 DXL524309:DXM524309 EHH524309:EHI524309 ERD524309:ERE524309 FAZ524309:FBA524309 FKV524309:FKW524309 FUR524309:FUS524309 GEN524309:GEO524309 GOJ524309:GOK524309 GYF524309:GYG524309 HIB524309:HIC524309 HRX524309:HRY524309 IBT524309:IBU524309 ILP524309:ILQ524309 IVL524309:IVM524309 JFH524309:JFI524309 JPD524309:JPE524309 JYZ524309:JZA524309 KIV524309:KIW524309 KSR524309:KSS524309 LCN524309:LCO524309 LMJ524309:LMK524309 LWF524309:LWG524309 MGB524309:MGC524309 MPX524309:MPY524309 MZT524309:MZU524309 NJP524309:NJQ524309 NTL524309:NTM524309 ODH524309:ODI524309 OND524309:ONE524309 OWZ524309:OXA524309 PGV524309:PGW524309 PQR524309:PQS524309 QAN524309:QAO524309 QKJ524309:QKK524309 QUF524309:QUG524309 REB524309:REC524309 RNX524309:RNY524309 RXT524309:RXU524309 SHP524309:SHQ524309 SRL524309:SRM524309 TBH524309:TBI524309 TLD524309:TLE524309 TUZ524309:TVA524309 UEV524309:UEW524309 UOR524309:UOS524309 UYN524309:UYO524309 VIJ524309:VIK524309 VSF524309:VSG524309 WCB524309:WCC524309 WLX524309:WLY524309 WVT524309:WVU524309 L589845:M589845 JH589845:JI589845 TD589845:TE589845 ACZ589845:ADA589845 AMV589845:AMW589845 AWR589845:AWS589845 BGN589845:BGO589845 BQJ589845:BQK589845 CAF589845:CAG589845 CKB589845:CKC589845 CTX589845:CTY589845 DDT589845:DDU589845 DNP589845:DNQ589845 DXL589845:DXM589845 EHH589845:EHI589845 ERD589845:ERE589845 FAZ589845:FBA589845 FKV589845:FKW589845 FUR589845:FUS589845 GEN589845:GEO589845 GOJ589845:GOK589845 GYF589845:GYG589845 HIB589845:HIC589845 HRX589845:HRY589845 IBT589845:IBU589845 ILP589845:ILQ589845 IVL589845:IVM589845 JFH589845:JFI589845 JPD589845:JPE589845 JYZ589845:JZA589845 KIV589845:KIW589845 KSR589845:KSS589845 LCN589845:LCO589845 LMJ589845:LMK589845 LWF589845:LWG589845 MGB589845:MGC589845 MPX589845:MPY589845 MZT589845:MZU589845 NJP589845:NJQ589845 NTL589845:NTM589845 ODH589845:ODI589845 OND589845:ONE589845 OWZ589845:OXA589845 PGV589845:PGW589845 PQR589845:PQS589845 QAN589845:QAO589845 QKJ589845:QKK589845 QUF589845:QUG589845 REB589845:REC589845 RNX589845:RNY589845 RXT589845:RXU589845 SHP589845:SHQ589845 SRL589845:SRM589845 TBH589845:TBI589845 TLD589845:TLE589845 TUZ589845:TVA589845 UEV589845:UEW589845 UOR589845:UOS589845 UYN589845:UYO589845 VIJ589845:VIK589845 VSF589845:VSG589845 WCB589845:WCC589845 WLX589845:WLY589845 WVT589845:WVU589845 L655381:M655381 JH655381:JI655381 TD655381:TE655381 ACZ655381:ADA655381 AMV655381:AMW655381 AWR655381:AWS655381 BGN655381:BGO655381 BQJ655381:BQK655381 CAF655381:CAG655381 CKB655381:CKC655381 CTX655381:CTY655381 DDT655381:DDU655381 DNP655381:DNQ655381 DXL655381:DXM655381 EHH655381:EHI655381 ERD655381:ERE655381 FAZ655381:FBA655381 FKV655381:FKW655381 FUR655381:FUS655381 GEN655381:GEO655381 GOJ655381:GOK655381 GYF655381:GYG655381 HIB655381:HIC655381 HRX655381:HRY655381 IBT655381:IBU655381 ILP655381:ILQ655381 IVL655381:IVM655381 JFH655381:JFI655381 JPD655381:JPE655381 JYZ655381:JZA655381 KIV655381:KIW655381 KSR655381:KSS655381 LCN655381:LCO655381 LMJ655381:LMK655381 LWF655381:LWG655381 MGB655381:MGC655381 MPX655381:MPY655381 MZT655381:MZU655381 NJP655381:NJQ655381 NTL655381:NTM655381 ODH655381:ODI655381 OND655381:ONE655381 OWZ655381:OXA655381 PGV655381:PGW655381 PQR655381:PQS655381 QAN655381:QAO655381 QKJ655381:QKK655381 QUF655381:QUG655381 REB655381:REC655381 RNX655381:RNY655381 RXT655381:RXU655381 SHP655381:SHQ655381 SRL655381:SRM655381 TBH655381:TBI655381 TLD655381:TLE655381 TUZ655381:TVA655381 UEV655381:UEW655381 UOR655381:UOS655381 UYN655381:UYO655381 VIJ655381:VIK655381 VSF655381:VSG655381 WCB655381:WCC655381 WLX655381:WLY655381 WVT655381:WVU655381 L720917:M720917 JH720917:JI720917 TD720917:TE720917 ACZ720917:ADA720917 AMV720917:AMW720917 AWR720917:AWS720917 BGN720917:BGO720917 BQJ720917:BQK720917 CAF720917:CAG720917 CKB720917:CKC720917 CTX720917:CTY720917 DDT720917:DDU720917 DNP720917:DNQ720917 DXL720917:DXM720917 EHH720917:EHI720917 ERD720917:ERE720917 FAZ720917:FBA720917 FKV720917:FKW720917 FUR720917:FUS720917 GEN720917:GEO720917 GOJ720917:GOK720917 GYF720917:GYG720917 HIB720917:HIC720917 HRX720917:HRY720917 IBT720917:IBU720917 ILP720917:ILQ720917 IVL720917:IVM720917 JFH720917:JFI720917 JPD720917:JPE720917 JYZ720917:JZA720917 KIV720917:KIW720917 KSR720917:KSS720917 LCN720917:LCO720917 LMJ720917:LMK720917 LWF720917:LWG720917 MGB720917:MGC720917 MPX720917:MPY720917 MZT720917:MZU720917 NJP720917:NJQ720917 NTL720917:NTM720917 ODH720917:ODI720917 OND720917:ONE720917 OWZ720917:OXA720917 PGV720917:PGW720917 PQR720917:PQS720917 QAN720917:QAO720917 QKJ720917:QKK720917 QUF720917:QUG720917 REB720917:REC720917 RNX720917:RNY720917 RXT720917:RXU720917 SHP720917:SHQ720917 SRL720917:SRM720917 TBH720917:TBI720917 TLD720917:TLE720917 TUZ720917:TVA720917 UEV720917:UEW720917 UOR720917:UOS720917 UYN720917:UYO720917 VIJ720917:VIK720917 VSF720917:VSG720917 WCB720917:WCC720917 WLX720917:WLY720917 WVT720917:WVU720917 L786453:M786453 JH786453:JI786453 TD786453:TE786453 ACZ786453:ADA786453 AMV786453:AMW786453 AWR786453:AWS786453 BGN786453:BGO786453 BQJ786453:BQK786453 CAF786453:CAG786453 CKB786453:CKC786453 CTX786453:CTY786453 DDT786453:DDU786453 DNP786453:DNQ786453 DXL786453:DXM786453 EHH786453:EHI786453 ERD786453:ERE786453 FAZ786453:FBA786453 FKV786453:FKW786453 FUR786453:FUS786453 GEN786453:GEO786453 GOJ786453:GOK786453 GYF786453:GYG786453 HIB786453:HIC786453 HRX786453:HRY786453 IBT786453:IBU786453 ILP786453:ILQ786453 IVL786453:IVM786453 JFH786453:JFI786453 JPD786453:JPE786453 JYZ786453:JZA786453 KIV786453:KIW786453 KSR786453:KSS786453 LCN786453:LCO786453 LMJ786453:LMK786453 LWF786453:LWG786453 MGB786453:MGC786453 MPX786453:MPY786453 MZT786453:MZU786453 NJP786453:NJQ786453 NTL786453:NTM786453 ODH786453:ODI786453 OND786453:ONE786453 OWZ786453:OXA786453 PGV786453:PGW786453 PQR786453:PQS786453 QAN786453:QAO786453 QKJ786453:QKK786453 QUF786453:QUG786453 REB786453:REC786453 RNX786453:RNY786453 RXT786453:RXU786453 SHP786453:SHQ786453 SRL786453:SRM786453 TBH786453:TBI786453 TLD786453:TLE786453 TUZ786453:TVA786453 UEV786453:UEW786453 UOR786453:UOS786453 UYN786453:UYO786453 VIJ786453:VIK786453 VSF786453:VSG786453 WCB786453:WCC786453 WLX786453:WLY786453 WVT786453:WVU786453 L851989:M851989 JH851989:JI851989 TD851989:TE851989 ACZ851989:ADA851989 AMV851989:AMW851989 AWR851989:AWS851989 BGN851989:BGO851989 BQJ851989:BQK851989 CAF851989:CAG851989 CKB851989:CKC851989 CTX851989:CTY851989 DDT851989:DDU851989 DNP851989:DNQ851989 DXL851989:DXM851989 EHH851989:EHI851989 ERD851989:ERE851989 FAZ851989:FBA851989 FKV851989:FKW851989 FUR851989:FUS851989 GEN851989:GEO851989 GOJ851989:GOK851989 GYF851989:GYG851989 HIB851989:HIC851989 HRX851989:HRY851989 IBT851989:IBU851989 ILP851989:ILQ851989 IVL851989:IVM851989 JFH851989:JFI851989 JPD851989:JPE851989 JYZ851989:JZA851989 KIV851989:KIW851989 KSR851989:KSS851989 LCN851989:LCO851989 LMJ851989:LMK851989 LWF851989:LWG851989 MGB851989:MGC851989 MPX851989:MPY851989 MZT851989:MZU851989 NJP851989:NJQ851989 NTL851989:NTM851989 ODH851989:ODI851989 OND851989:ONE851989 OWZ851989:OXA851989 PGV851989:PGW851989 PQR851989:PQS851989 QAN851989:QAO851989 QKJ851989:QKK851989 QUF851989:QUG851989 REB851989:REC851989 RNX851989:RNY851989 RXT851989:RXU851989 SHP851989:SHQ851989 SRL851989:SRM851989 TBH851989:TBI851989 TLD851989:TLE851989 TUZ851989:TVA851989 UEV851989:UEW851989 UOR851989:UOS851989 UYN851989:UYO851989 VIJ851989:VIK851989 VSF851989:VSG851989 WCB851989:WCC851989 WLX851989:WLY851989 WVT851989:WVU851989 L917525:M917525 JH917525:JI917525 TD917525:TE917525 ACZ917525:ADA917525 AMV917525:AMW917525 AWR917525:AWS917525 BGN917525:BGO917525 BQJ917525:BQK917525 CAF917525:CAG917525 CKB917525:CKC917525 CTX917525:CTY917525 DDT917525:DDU917525 DNP917525:DNQ917525 DXL917525:DXM917525 EHH917525:EHI917525 ERD917525:ERE917525 FAZ917525:FBA917525 FKV917525:FKW917525 FUR917525:FUS917525 GEN917525:GEO917525 GOJ917525:GOK917525 GYF917525:GYG917525 HIB917525:HIC917525 HRX917525:HRY917525 IBT917525:IBU917525 ILP917525:ILQ917525 IVL917525:IVM917525 JFH917525:JFI917525 JPD917525:JPE917525 JYZ917525:JZA917525 KIV917525:KIW917525 KSR917525:KSS917525 LCN917525:LCO917525 LMJ917525:LMK917525 LWF917525:LWG917525 MGB917525:MGC917525 MPX917525:MPY917525 MZT917525:MZU917525 NJP917525:NJQ917525 NTL917525:NTM917525 ODH917525:ODI917525 OND917525:ONE917525 OWZ917525:OXA917525 PGV917525:PGW917525 PQR917525:PQS917525 QAN917525:QAO917525 QKJ917525:QKK917525 QUF917525:QUG917525 REB917525:REC917525 RNX917525:RNY917525 RXT917525:RXU917525 SHP917525:SHQ917525 SRL917525:SRM917525 TBH917525:TBI917525 TLD917525:TLE917525 TUZ917525:TVA917525 UEV917525:UEW917525 UOR917525:UOS917525 UYN917525:UYO917525 VIJ917525:VIK917525 VSF917525:VSG917525 WCB917525:WCC917525 WLX917525:WLY917525 WVT917525:WVU917525 L983061:M983061 JH983061:JI983061 TD983061:TE983061 ACZ983061:ADA983061 AMV983061:AMW983061 AWR983061:AWS983061 BGN983061:BGO983061 BQJ983061:BQK983061 CAF983061:CAG983061 CKB983061:CKC983061 CTX983061:CTY983061 DDT983061:DDU983061 DNP983061:DNQ983061 DXL983061:DXM983061 EHH983061:EHI983061 ERD983061:ERE983061 FAZ983061:FBA983061 FKV983061:FKW983061 FUR983061:FUS983061 GEN983061:GEO983061 GOJ983061:GOK983061 GYF983061:GYG983061 HIB983061:HIC983061 HRX983061:HRY983061 IBT983061:IBU983061 ILP983061:ILQ983061 IVL983061:IVM983061 JFH983061:JFI983061 JPD983061:JPE983061 JYZ983061:JZA983061 KIV983061:KIW983061 KSR983061:KSS983061 LCN983061:LCO983061 LMJ983061:LMK983061 LWF983061:LWG983061 MGB983061:MGC983061 MPX983061:MPY983061 MZT983061:MZU983061 NJP983061:NJQ983061 NTL983061:NTM983061 ODH983061:ODI983061 OND983061:ONE983061 OWZ983061:OXA983061 PGV983061:PGW983061 PQR983061:PQS983061 QAN983061:QAO983061 QKJ983061:QKK983061 QUF983061:QUG983061 REB983061:REC983061 RNX983061:RNY983061 RXT983061:RXU983061 SHP983061:SHQ983061 SRL983061:SRM983061 TBH983061:TBI983061 TLD983061:TLE983061 TUZ983061:TVA983061 UEV983061:UEW983061 UOR983061:UOS983061 UYN983061:UYO983061 VIJ983061:VIK983061 VSF983061:VSG983061 WCB983061:WCC983061 WLX983061:WLY983061 WVT983061:WVU983061" xr:uid="{00000000-0002-0000-0300-000027000000}"/>
    <dataValidation allowBlank="1" showInputMessage="1" showErrorMessage="1" prompt="Enter the Hourly Pay Rate" sqref="C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C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C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C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C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C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C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C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C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C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C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C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C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C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C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C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xr:uid="{00000000-0002-0000-0300-000028000000}"/>
    <dataValidation allowBlank="1" showInputMessage="1" showErrorMessage="1" prompt="Enter Other Income to Use" sqref="C20 C37 C52 C71 C87" xr:uid="{00000000-0002-0000-0300-000029000000}"/>
    <dataValidation allowBlank="1" showInputMessage="1" showErrorMessage="1" prompt="Enter Enter From Date" sqref="F12:F14 F45:F47 F64:F66 F34:F37 F80:F82" xr:uid="{00000000-0002-0000-0300-00002A000000}"/>
    <dataValidation allowBlank="1" showInputMessage="1" showErrorMessage="1" prompt="Enter To Date" sqref="G12:G14 G45:G47 G64:G66 G34:G37 G80:G82" xr:uid="{00000000-0002-0000-0300-00002B000000}"/>
  </dataValidations>
  <printOptions horizontalCentered="1"/>
  <pageMargins left="0.36" right="0.16" top="0.3" bottom="0.26" header="0.17" footer="0.21"/>
  <pageSetup paperSize="5" scale="59" orientation="portrait" errors="blank"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locked="0" defaultSize="0" autoFill="0" autoLine="0" autoPict="0">
                <anchor moveWithCells="1">
                  <from>
                    <xdr:col>1</xdr:col>
                    <xdr:colOff>962025</xdr:colOff>
                    <xdr:row>15</xdr:row>
                    <xdr:rowOff>161925</xdr:rowOff>
                  </from>
                  <to>
                    <xdr:col>1</xdr:col>
                    <xdr:colOff>1266825</xdr:colOff>
                    <xdr:row>17</xdr:row>
                    <xdr:rowOff>38100</xdr:rowOff>
                  </to>
                </anchor>
              </controlPr>
            </control>
          </mc:Choice>
        </mc:AlternateContent>
        <mc:AlternateContent xmlns:mc="http://schemas.openxmlformats.org/markup-compatibility/2006">
          <mc:Choice Requires="x14">
            <control shapeId="13314" r:id="rId5" name="Check Box 2">
              <controlPr locked="0" defaultSize="0" autoFill="0" autoLine="0" autoPict="0">
                <anchor moveWithCells="1">
                  <from>
                    <xdr:col>1</xdr:col>
                    <xdr:colOff>962025</xdr:colOff>
                    <xdr:row>16</xdr:row>
                    <xdr:rowOff>142875</xdr:rowOff>
                  </from>
                  <to>
                    <xdr:col>1</xdr:col>
                    <xdr:colOff>1266825</xdr:colOff>
                    <xdr:row>18</xdr:row>
                    <xdr:rowOff>19050</xdr:rowOff>
                  </to>
                </anchor>
              </controlPr>
            </control>
          </mc:Choice>
        </mc:AlternateContent>
        <mc:AlternateContent xmlns:mc="http://schemas.openxmlformats.org/markup-compatibility/2006">
          <mc:Choice Requires="x14">
            <control shapeId="13315" r:id="rId6" name="Check Box 3">
              <controlPr locked="0" defaultSize="0" autoFill="0" autoLine="0" autoPict="0">
                <anchor moveWithCells="1">
                  <from>
                    <xdr:col>1</xdr:col>
                    <xdr:colOff>962025</xdr:colOff>
                    <xdr:row>17</xdr:row>
                    <xdr:rowOff>152400</xdr:rowOff>
                  </from>
                  <to>
                    <xdr:col>1</xdr:col>
                    <xdr:colOff>1266825</xdr:colOff>
                    <xdr:row>19</xdr:row>
                    <xdr:rowOff>28575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xdr:col>
                    <xdr:colOff>933450</xdr:colOff>
                    <xdr:row>47</xdr:row>
                    <xdr:rowOff>133350</xdr:rowOff>
                  </from>
                  <to>
                    <xdr:col>1</xdr:col>
                    <xdr:colOff>1238250</xdr:colOff>
                    <xdr:row>49</xdr:row>
                    <xdr:rowOff>9525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1</xdr:col>
                    <xdr:colOff>933450</xdr:colOff>
                    <xdr:row>48</xdr:row>
                    <xdr:rowOff>152400</xdr:rowOff>
                  </from>
                  <to>
                    <xdr:col>1</xdr:col>
                    <xdr:colOff>1238250</xdr:colOff>
                    <xdr:row>50</xdr:row>
                    <xdr:rowOff>28575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1</xdr:col>
                    <xdr:colOff>933450</xdr:colOff>
                    <xdr:row>49</xdr:row>
                    <xdr:rowOff>142875</xdr:rowOff>
                  </from>
                  <to>
                    <xdr:col>1</xdr:col>
                    <xdr:colOff>1238250</xdr:colOff>
                    <xdr:row>51</xdr:row>
                    <xdr:rowOff>19050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1</xdr:col>
                    <xdr:colOff>962025</xdr:colOff>
                    <xdr:row>14</xdr:row>
                    <xdr:rowOff>152400</xdr:rowOff>
                  </from>
                  <to>
                    <xdr:col>1</xdr:col>
                    <xdr:colOff>1266825</xdr:colOff>
                    <xdr:row>16</xdr:row>
                    <xdr:rowOff>28575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1</xdr:col>
                    <xdr:colOff>971550</xdr:colOff>
                    <xdr:row>67</xdr:row>
                    <xdr:rowOff>0</xdr:rowOff>
                  </from>
                  <to>
                    <xdr:col>1</xdr:col>
                    <xdr:colOff>1276350</xdr:colOff>
                    <xdr:row>68</xdr:row>
                    <xdr:rowOff>47625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1</xdr:col>
                    <xdr:colOff>971550</xdr:colOff>
                    <xdr:row>67</xdr:row>
                    <xdr:rowOff>161925</xdr:rowOff>
                  </from>
                  <to>
                    <xdr:col>1</xdr:col>
                    <xdr:colOff>1276350</xdr:colOff>
                    <xdr:row>69</xdr:row>
                    <xdr:rowOff>38100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1</xdr:col>
                    <xdr:colOff>971550</xdr:colOff>
                    <xdr:row>68</xdr:row>
                    <xdr:rowOff>152400</xdr:rowOff>
                  </from>
                  <to>
                    <xdr:col>1</xdr:col>
                    <xdr:colOff>1276350</xdr:colOff>
                    <xdr:row>70</xdr:row>
                    <xdr:rowOff>28575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1</xdr:col>
                    <xdr:colOff>962025</xdr:colOff>
                    <xdr:row>82</xdr:row>
                    <xdr:rowOff>142875</xdr:rowOff>
                  </from>
                  <to>
                    <xdr:col>1</xdr:col>
                    <xdr:colOff>1266825</xdr:colOff>
                    <xdr:row>84</xdr:row>
                    <xdr:rowOff>19050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1</xdr:col>
                    <xdr:colOff>962025</xdr:colOff>
                    <xdr:row>83</xdr:row>
                    <xdr:rowOff>133350</xdr:rowOff>
                  </from>
                  <to>
                    <xdr:col>1</xdr:col>
                    <xdr:colOff>1266825</xdr:colOff>
                    <xdr:row>85</xdr:row>
                    <xdr:rowOff>9525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1</xdr:col>
                    <xdr:colOff>962025</xdr:colOff>
                    <xdr:row>84</xdr:row>
                    <xdr:rowOff>123825</xdr:rowOff>
                  </from>
                  <to>
                    <xdr:col>1</xdr:col>
                    <xdr:colOff>1266825</xdr:colOff>
                    <xdr:row>86</xdr:row>
                    <xdr:rowOff>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1</xdr:col>
                    <xdr:colOff>962025</xdr:colOff>
                    <xdr:row>26</xdr:row>
                    <xdr:rowOff>142875</xdr:rowOff>
                  </from>
                  <to>
                    <xdr:col>1</xdr:col>
                    <xdr:colOff>1266825</xdr:colOff>
                    <xdr:row>28</xdr:row>
                    <xdr:rowOff>19050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1</xdr:col>
                    <xdr:colOff>962025</xdr:colOff>
                    <xdr:row>27</xdr:row>
                    <xdr:rowOff>142875</xdr:rowOff>
                  </from>
                  <to>
                    <xdr:col>1</xdr:col>
                    <xdr:colOff>1266825</xdr:colOff>
                    <xdr:row>29</xdr:row>
                    <xdr:rowOff>19050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1</xdr:col>
                    <xdr:colOff>962025</xdr:colOff>
                    <xdr:row>28</xdr:row>
                    <xdr:rowOff>142875</xdr:rowOff>
                  </from>
                  <to>
                    <xdr:col>1</xdr:col>
                    <xdr:colOff>1266825</xdr:colOff>
                    <xdr:row>30</xdr:row>
                    <xdr:rowOff>19050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1</xdr:col>
                    <xdr:colOff>962025</xdr:colOff>
                    <xdr:row>29</xdr:row>
                    <xdr:rowOff>142875</xdr:rowOff>
                  </from>
                  <to>
                    <xdr:col>1</xdr:col>
                    <xdr:colOff>1266825</xdr:colOff>
                    <xdr:row>31</xdr:row>
                    <xdr:rowOff>19050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1</xdr:col>
                    <xdr:colOff>962025</xdr:colOff>
                    <xdr:row>32</xdr:row>
                    <xdr:rowOff>142875</xdr:rowOff>
                  </from>
                  <to>
                    <xdr:col>1</xdr:col>
                    <xdr:colOff>1266825</xdr:colOff>
                    <xdr:row>34</xdr:row>
                    <xdr:rowOff>28575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1</xdr:col>
                    <xdr:colOff>962025</xdr:colOff>
                    <xdr:row>33</xdr:row>
                    <xdr:rowOff>152400</xdr:rowOff>
                  </from>
                  <to>
                    <xdr:col>1</xdr:col>
                    <xdr:colOff>1266825</xdr:colOff>
                    <xdr:row>35</xdr:row>
                    <xdr:rowOff>28575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1</xdr:col>
                    <xdr:colOff>962025</xdr:colOff>
                    <xdr:row>34</xdr:row>
                    <xdr:rowOff>152400</xdr:rowOff>
                  </from>
                  <to>
                    <xdr:col>1</xdr:col>
                    <xdr:colOff>1266825</xdr:colOff>
                    <xdr:row>36</xdr:row>
                    <xdr:rowOff>28575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7</xdr:col>
                    <xdr:colOff>361950</xdr:colOff>
                    <xdr:row>100</xdr:row>
                    <xdr:rowOff>133350</xdr:rowOff>
                  </from>
                  <to>
                    <xdr:col>8</xdr:col>
                    <xdr:colOff>66675</xdr:colOff>
                    <xdr:row>102</xdr:row>
                    <xdr:rowOff>9525</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7</xdr:col>
                    <xdr:colOff>361950</xdr:colOff>
                    <xdr:row>101</xdr:row>
                    <xdr:rowOff>123825</xdr:rowOff>
                  </from>
                  <to>
                    <xdr:col>8</xdr:col>
                    <xdr:colOff>66675</xdr:colOff>
                    <xdr:row>103</xdr:row>
                    <xdr:rowOff>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1</xdr:col>
                    <xdr:colOff>1019175</xdr:colOff>
                    <xdr:row>92</xdr:row>
                    <xdr:rowOff>152400</xdr:rowOff>
                  </from>
                  <to>
                    <xdr:col>1</xdr:col>
                    <xdr:colOff>1323975</xdr:colOff>
                    <xdr:row>94</xdr:row>
                    <xdr:rowOff>28575</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1</xdr:col>
                    <xdr:colOff>1019175</xdr:colOff>
                    <xdr:row>93</xdr:row>
                    <xdr:rowOff>152400</xdr:rowOff>
                  </from>
                  <to>
                    <xdr:col>1</xdr:col>
                    <xdr:colOff>1323975</xdr:colOff>
                    <xdr:row>95</xdr:row>
                    <xdr:rowOff>28575</xdr:rowOff>
                  </to>
                </anchor>
              </controlPr>
            </control>
          </mc:Choice>
        </mc:AlternateContent>
        <mc:AlternateContent xmlns:mc="http://schemas.openxmlformats.org/markup-compatibility/2006">
          <mc:Choice Requires="x14">
            <control shapeId="13337" r:id="rId28" name="Check Box 25">
              <controlPr locked="0" defaultSize="0" autoFill="0" autoLine="0" autoPict="0">
                <anchor moveWithCells="1">
                  <from>
                    <xdr:col>1</xdr:col>
                    <xdr:colOff>962025</xdr:colOff>
                    <xdr:row>18</xdr:row>
                    <xdr:rowOff>152400</xdr:rowOff>
                  </from>
                  <to>
                    <xdr:col>1</xdr:col>
                    <xdr:colOff>1266825</xdr:colOff>
                    <xdr:row>20</xdr:row>
                    <xdr:rowOff>28575</xdr:rowOff>
                  </to>
                </anchor>
              </controlPr>
            </control>
          </mc:Choice>
        </mc:AlternateContent>
        <mc:AlternateContent xmlns:mc="http://schemas.openxmlformats.org/markup-compatibility/2006">
          <mc:Choice Requires="x14">
            <control shapeId="13338" r:id="rId29" name="Check Box 26">
              <controlPr locked="0" defaultSize="0" autoFill="0" autoLine="0" autoPict="0">
                <anchor moveWithCells="1">
                  <from>
                    <xdr:col>1</xdr:col>
                    <xdr:colOff>962025</xdr:colOff>
                    <xdr:row>35</xdr:row>
                    <xdr:rowOff>152400</xdr:rowOff>
                  </from>
                  <to>
                    <xdr:col>1</xdr:col>
                    <xdr:colOff>1266825</xdr:colOff>
                    <xdr:row>37</xdr:row>
                    <xdr:rowOff>28575</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1</xdr:col>
                    <xdr:colOff>933450</xdr:colOff>
                    <xdr:row>50</xdr:row>
                    <xdr:rowOff>142875</xdr:rowOff>
                  </from>
                  <to>
                    <xdr:col>1</xdr:col>
                    <xdr:colOff>1238250</xdr:colOff>
                    <xdr:row>52</xdr:row>
                    <xdr:rowOff>19050</xdr:rowOff>
                  </to>
                </anchor>
              </controlPr>
            </control>
          </mc:Choice>
        </mc:AlternateContent>
        <mc:AlternateContent xmlns:mc="http://schemas.openxmlformats.org/markup-compatibility/2006">
          <mc:Choice Requires="x14">
            <control shapeId="13342" r:id="rId31" name="Check Box 30">
              <controlPr defaultSize="0" autoFill="0" autoLine="0" autoPict="0">
                <anchor moveWithCells="1">
                  <from>
                    <xdr:col>1</xdr:col>
                    <xdr:colOff>971550</xdr:colOff>
                    <xdr:row>69</xdr:row>
                    <xdr:rowOff>152400</xdr:rowOff>
                  </from>
                  <to>
                    <xdr:col>1</xdr:col>
                    <xdr:colOff>1276350</xdr:colOff>
                    <xdr:row>71</xdr:row>
                    <xdr:rowOff>28575</xdr:rowOff>
                  </to>
                </anchor>
              </controlPr>
            </control>
          </mc:Choice>
        </mc:AlternateContent>
        <mc:AlternateContent xmlns:mc="http://schemas.openxmlformats.org/markup-compatibility/2006">
          <mc:Choice Requires="x14">
            <control shapeId="13343" r:id="rId32" name="Check Box 31">
              <controlPr defaultSize="0" autoFill="0" autoLine="0" autoPict="0">
                <anchor moveWithCells="1">
                  <from>
                    <xdr:col>1</xdr:col>
                    <xdr:colOff>962025</xdr:colOff>
                    <xdr:row>85</xdr:row>
                    <xdr:rowOff>123825</xdr:rowOff>
                  </from>
                  <to>
                    <xdr:col>1</xdr:col>
                    <xdr:colOff>1266825</xdr:colOff>
                    <xdr:row>87</xdr:row>
                    <xdr:rowOff>0</xdr:rowOff>
                  </to>
                </anchor>
              </controlPr>
            </control>
          </mc:Choice>
        </mc:AlternateContent>
        <mc:AlternateContent xmlns:mc="http://schemas.openxmlformats.org/markup-compatibility/2006">
          <mc:Choice Requires="x14">
            <control shapeId="13345" r:id="rId33" name="Check Box 33">
              <controlPr defaultSize="0" autoFill="0" autoLine="0" autoPict="0">
                <anchor moveWithCells="1">
                  <from>
                    <xdr:col>1</xdr:col>
                    <xdr:colOff>962025</xdr:colOff>
                    <xdr:row>25</xdr:row>
                    <xdr:rowOff>142875</xdr:rowOff>
                  </from>
                  <to>
                    <xdr:col>1</xdr:col>
                    <xdr:colOff>1266825</xdr:colOff>
                    <xdr:row>27</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CCCCFF"/>
    <pageSetUpPr fitToPage="1"/>
  </sheetPr>
  <dimension ref="A1:P55"/>
  <sheetViews>
    <sheetView showGridLines="0" zoomScaleNormal="100" workbookViewId="0">
      <selection activeCell="D7" sqref="D7:F7"/>
    </sheetView>
  </sheetViews>
  <sheetFormatPr defaultColWidth="9.140625" defaultRowHeight="12.75" x14ac:dyDescent="0.2"/>
  <cols>
    <col min="1" max="1" width="2.7109375" style="65" customWidth="1"/>
    <col min="2" max="2" width="13.7109375" style="65" customWidth="1"/>
    <col min="3" max="3" width="14.28515625" style="65" customWidth="1"/>
    <col min="4" max="4" width="10.85546875" style="65" customWidth="1"/>
    <col min="5" max="5" width="8.7109375" style="65" customWidth="1"/>
    <col min="6" max="6" width="13.42578125" style="65" customWidth="1"/>
    <col min="7" max="8" width="10.7109375" style="65" customWidth="1"/>
    <col min="9" max="9" width="12.7109375" style="65" customWidth="1"/>
    <col min="10" max="10" width="11.85546875" style="65" customWidth="1"/>
    <col min="11" max="11" width="9.140625" style="65"/>
    <col min="12" max="12" width="9.140625" style="65" hidden="1" customWidth="1"/>
    <col min="13" max="13" width="32.7109375" style="65" hidden="1" customWidth="1"/>
    <col min="14" max="16" width="13.85546875" style="65" hidden="1" customWidth="1"/>
    <col min="17" max="17" width="9.140625" style="65" customWidth="1"/>
    <col min="18" max="16384" width="9.140625" style="65"/>
  </cols>
  <sheetData>
    <row r="1" spans="1:12" ht="23.25" customHeight="1" x14ac:dyDescent="0.25">
      <c r="A1" s="1163" t="s">
        <v>1216</v>
      </c>
      <c r="B1" s="1163"/>
      <c r="C1" s="1163"/>
      <c r="D1" s="1163"/>
      <c r="E1" s="1163"/>
      <c r="F1" s="1163"/>
      <c r="G1" s="1163"/>
      <c r="H1" s="1163"/>
      <c r="I1" s="1163"/>
      <c r="J1" s="1163"/>
    </row>
    <row r="2" spans="1:12" x14ac:dyDescent="0.2">
      <c r="J2" s="200" t="s">
        <v>289</v>
      </c>
    </row>
    <row r="5" spans="1:12" ht="15.75" customHeight="1" x14ac:dyDescent="0.2"/>
    <row r="6" spans="1:12" ht="14.25" customHeight="1" x14ac:dyDescent="0.2"/>
    <row r="7" spans="1:12" ht="20.100000000000001" customHeight="1" thickBot="1" x14ac:dyDescent="0.25">
      <c r="B7" s="1165" t="s">
        <v>175</v>
      </c>
      <c r="C7" s="1165"/>
      <c r="D7" s="1156"/>
      <c r="E7" s="1156"/>
      <c r="F7" s="1156"/>
      <c r="G7" s="66"/>
      <c r="H7" s="67" t="s">
        <v>176</v>
      </c>
      <c r="I7" s="1172"/>
      <c r="J7" s="1172"/>
    </row>
    <row r="8" spans="1:12" ht="6" customHeight="1" x14ac:dyDescent="0.2">
      <c r="B8" s="68"/>
      <c r="C8" s="69"/>
      <c r="D8" s="69"/>
      <c r="E8" s="69"/>
      <c r="F8" s="69"/>
      <c r="G8" s="69"/>
      <c r="H8" s="70"/>
      <c r="I8" s="69"/>
      <c r="J8" s="71"/>
    </row>
    <row r="9" spans="1:12" ht="15.75" customHeight="1" x14ac:dyDescent="0.2">
      <c r="B9" s="1166" t="s">
        <v>177</v>
      </c>
      <c r="C9" s="1167"/>
      <c r="D9" s="1167"/>
      <c r="E9" s="1167"/>
      <c r="F9" s="1167"/>
      <c r="G9" s="1167"/>
      <c r="H9" s="1167"/>
      <c r="I9" s="72"/>
      <c r="J9" s="73"/>
    </row>
    <row r="10" spans="1:12" ht="39" customHeight="1" thickBot="1" x14ac:dyDescent="0.25">
      <c r="B10" s="1168" t="s">
        <v>178</v>
      </c>
      <c r="C10" s="1169"/>
      <c r="D10" s="1169"/>
      <c r="E10" s="1169"/>
      <c r="F10" s="1169"/>
      <c r="G10" s="1169"/>
      <c r="H10" s="1169"/>
      <c r="I10" s="1170"/>
      <c r="J10" s="1171"/>
      <c r="K10" s="1157"/>
      <c r="L10" s="1157"/>
    </row>
    <row r="11" spans="1:12" ht="24" customHeight="1" x14ac:dyDescent="0.2">
      <c r="B11" s="74" t="s">
        <v>179</v>
      </c>
      <c r="C11" s="75" t="s">
        <v>180</v>
      </c>
      <c r="D11" s="76"/>
      <c r="E11" s="75" t="s">
        <v>181</v>
      </c>
      <c r="F11" s="75"/>
      <c r="G11" s="1161" t="s">
        <v>182</v>
      </c>
      <c r="H11" s="1161"/>
      <c r="I11" s="75" t="s">
        <v>183</v>
      </c>
      <c r="J11" s="77" t="s">
        <v>184</v>
      </c>
      <c r="K11" s="78"/>
      <c r="L11" s="78"/>
    </row>
    <row r="12" spans="1:12" ht="18" customHeight="1" x14ac:dyDescent="0.2">
      <c r="B12" s="79" t="s">
        <v>185</v>
      </c>
      <c r="C12" s="589"/>
      <c r="D12" s="80" t="s">
        <v>186</v>
      </c>
      <c r="E12" s="591"/>
      <c r="F12" s="81" t="s">
        <v>187</v>
      </c>
      <c r="G12" s="1155" t="s">
        <v>188</v>
      </c>
      <c r="H12" s="1155"/>
      <c r="I12" s="82" t="str">
        <f>IF(E12*C12=0, " ",((C12*E12)*52)/12)</f>
        <v xml:space="preserve"> </v>
      </c>
      <c r="J12" s="83"/>
    </row>
    <row r="13" spans="1:12" ht="18" customHeight="1" x14ac:dyDescent="0.2">
      <c r="B13" s="105" t="s">
        <v>219</v>
      </c>
      <c r="C13" s="590"/>
      <c r="D13" s="80" t="s">
        <v>189</v>
      </c>
      <c r="E13" s="591"/>
      <c r="F13" s="81" t="s">
        <v>190</v>
      </c>
      <c r="G13" s="1155" t="s">
        <v>191</v>
      </c>
      <c r="H13" s="1155"/>
      <c r="I13" s="82" t="str">
        <f>IF(E13=0, " ",C13/E13)</f>
        <v xml:space="preserve"> </v>
      </c>
      <c r="J13" s="84" t="str">
        <f>IF(I12&lt;I13,I12,I13)</f>
        <v xml:space="preserve"> </v>
      </c>
    </row>
    <row r="14" spans="1:12" ht="9" customHeight="1" x14ac:dyDescent="0.2">
      <c r="B14" s="1158"/>
      <c r="C14" s="1159"/>
      <c r="D14" s="1159"/>
      <c r="E14" s="1159"/>
      <c r="F14" s="1159"/>
      <c r="G14" s="1159"/>
      <c r="H14" s="1159"/>
      <c r="I14" s="1159"/>
      <c r="J14" s="1160"/>
    </row>
    <row r="15" spans="1:12" ht="18" customHeight="1" x14ac:dyDescent="0.2">
      <c r="B15" s="79" t="s">
        <v>192</v>
      </c>
      <c r="C15" s="590"/>
      <c r="D15" s="1162" t="s">
        <v>193</v>
      </c>
      <c r="E15" s="1162"/>
      <c r="F15" s="81"/>
      <c r="G15" s="1155" t="s">
        <v>194</v>
      </c>
      <c r="H15" s="1155"/>
      <c r="I15" s="82" t="str">
        <f>IF(C15=0," ",(C15*52)/12)</f>
        <v xml:space="preserve"> </v>
      </c>
      <c r="J15" s="83"/>
    </row>
    <row r="16" spans="1:12" ht="18" customHeight="1" x14ac:dyDescent="0.2">
      <c r="B16" s="105" t="s">
        <v>219</v>
      </c>
      <c r="C16" s="590"/>
      <c r="D16" s="80" t="s">
        <v>189</v>
      </c>
      <c r="E16" s="591"/>
      <c r="F16" s="81" t="s">
        <v>190</v>
      </c>
      <c r="G16" s="1155" t="s">
        <v>191</v>
      </c>
      <c r="H16" s="1155"/>
      <c r="I16" s="82" t="str">
        <f>IF(E16=0, " ",C16/E16)</f>
        <v xml:space="preserve"> </v>
      </c>
      <c r="J16" s="84" t="str">
        <f>IF(I15&lt;I16,I15,I16)</f>
        <v xml:space="preserve"> </v>
      </c>
    </row>
    <row r="17" spans="2:13" ht="9" customHeight="1" x14ac:dyDescent="0.2">
      <c r="B17" s="1158"/>
      <c r="C17" s="1159"/>
      <c r="D17" s="1159"/>
      <c r="E17" s="1159"/>
      <c r="F17" s="1159"/>
      <c r="G17" s="1159"/>
      <c r="H17" s="1159"/>
      <c r="I17" s="1159"/>
      <c r="J17" s="1160"/>
    </row>
    <row r="18" spans="2:13" ht="18" customHeight="1" x14ac:dyDescent="0.2">
      <c r="B18" s="79" t="s">
        <v>195</v>
      </c>
      <c r="C18" s="590"/>
      <c r="D18" s="1162" t="s">
        <v>196</v>
      </c>
      <c r="E18" s="1162"/>
      <c r="F18" s="81"/>
      <c r="G18" s="1155" t="s">
        <v>197</v>
      </c>
      <c r="H18" s="1155"/>
      <c r="I18" s="82" t="str">
        <f>IF(C18=0," ",(C18*26)/12)</f>
        <v xml:space="preserve"> </v>
      </c>
      <c r="J18" s="83"/>
    </row>
    <row r="19" spans="2:13" ht="18" customHeight="1" x14ac:dyDescent="0.2">
      <c r="B19" s="105" t="s">
        <v>219</v>
      </c>
      <c r="C19" s="590"/>
      <c r="D19" s="80" t="s">
        <v>189</v>
      </c>
      <c r="E19" s="591"/>
      <c r="F19" s="81" t="s">
        <v>190</v>
      </c>
      <c r="G19" s="1155" t="s">
        <v>191</v>
      </c>
      <c r="H19" s="1155"/>
      <c r="I19" s="82" t="str">
        <f>IF(E19=0, " ",C19/E19)</f>
        <v xml:space="preserve"> </v>
      </c>
      <c r="J19" s="84" t="str">
        <f>IF(I18&lt;I19,I18,I19)</f>
        <v xml:space="preserve"> </v>
      </c>
    </row>
    <row r="20" spans="2:13" ht="9" customHeight="1" x14ac:dyDescent="0.2">
      <c r="B20" s="1158"/>
      <c r="C20" s="1159"/>
      <c r="D20" s="1159"/>
      <c r="E20" s="1159"/>
      <c r="F20" s="1159"/>
      <c r="G20" s="1159"/>
      <c r="H20" s="1159"/>
      <c r="I20" s="1159"/>
      <c r="J20" s="1160"/>
    </row>
    <row r="21" spans="2:13" ht="18" customHeight="1" x14ac:dyDescent="0.2">
      <c r="B21" s="79" t="s">
        <v>198</v>
      </c>
      <c r="C21" s="590"/>
      <c r="D21" s="1162" t="s">
        <v>199</v>
      </c>
      <c r="E21" s="1162"/>
      <c r="F21" s="81"/>
      <c r="G21" s="1155" t="s">
        <v>200</v>
      </c>
      <c r="H21" s="1155"/>
      <c r="I21" s="82" t="str">
        <f>IF(C21=0," ",(C21*24)/12)</f>
        <v xml:space="preserve"> </v>
      </c>
      <c r="J21" s="83"/>
    </row>
    <row r="22" spans="2:13" ht="18" customHeight="1" x14ac:dyDescent="0.2">
      <c r="B22" s="105" t="s">
        <v>219</v>
      </c>
      <c r="C22" s="590"/>
      <c r="D22" s="80" t="s">
        <v>189</v>
      </c>
      <c r="E22" s="591"/>
      <c r="F22" s="81" t="s">
        <v>190</v>
      </c>
      <c r="G22" s="1155" t="s">
        <v>191</v>
      </c>
      <c r="H22" s="1155"/>
      <c r="I22" s="82" t="str">
        <f>IF(E22=0, " ",C22/E22)</f>
        <v xml:space="preserve"> </v>
      </c>
      <c r="J22" s="84" t="str">
        <f>IF(I21&lt;I22,I21,I22)</f>
        <v xml:space="preserve"> </v>
      </c>
    </row>
    <row r="23" spans="2:13" ht="9" customHeight="1" x14ac:dyDescent="0.2">
      <c r="B23" s="1158"/>
      <c r="C23" s="1159"/>
      <c r="D23" s="1159"/>
      <c r="E23" s="1159"/>
      <c r="F23" s="1159"/>
      <c r="G23" s="1159"/>
      <c r="H23" s="1159"/>
      <c r="I23" s="1159"/>
      <c r="J23" s="1160"/>
    </row>
    <row r="24" spans="2:13" ht="18" customHeight="1" x14ac:dyDescent="0.2">
      <c r="B24" s="79" t="s">
        <v>201</v>
      </c>
      <c r="C24" s="590"/>
      <c r="D24" s="1162" t="s">
        <v>202</v>
      </c>
      <c r="E24" s="1162"/>
      <c r="F24" s="81"/>
      <c r="G24" s="1155" t="s">
        <v>203</v>
      </c>
      <c r="H24" s="1155"/>
      <c r="I24" s="82" t="str">
        <f>IF(C24=0," ",(C24))</f>
        <v xml:space="preserve"> </v>
      </c>
      <c r="J24" s="83"/>
    </row>
    <row r="25" spans="2:13" ht="18" customHeight="1" x14ac:dyDescent="0.2">
      <c r="B25" s="105" t="s">
        <v>219</v>
      </c>
      <c r="C25" s="590"/>
      <c r="D25" s="80" t="s">
        <v>189</v>
      </c>
      <c r="E25" s="591"/>
      <c r="F25" s="81" t="s">
        <v>190</v>
      </c>
      <c r="G25" s="1155" t="s">
        <v>191</v>
      </c>
      <c r="H25" s="1155"/>
      <c r="I25" s="82" t="str">
        <f>IF(E25=0, " ",C25/E25)</f>
        <v xml:space="preserve"> </v>
      </c>
      <c r="J25" s="84" t="str">
        <f>IF(I24&lt;I25,I24,I25)</f>
        <v xml:space="preserve"> </v>
      </c>
    </row>
    <row r="26" spans="2:13" ht="9" customHeight="1" x14ac:dyDescent="0.2">
      <c r="B26" s="1158"/>
      <c r="C26" s="1159"/>
      <c r="D26" s="1159"/>
      <c r="E26" s="1159"/>
      <c r="F26" s="1159"/>
      <c r="G26" s="1159"/>
      <c r="H26" s="1159"/>
      <c r="I26" s="1159"/>
      <c r="J26" s="1160"/>
    </row>
    <row r="27" spans="2:13" ht="18" customHeight="1" x14ac:dyDescent="0.2">
      <c r="B27" s="79" t="s">
        <v>204</v>
      </c>
      <c r="C27" s="590"/>
      <c r="D27" s="1162" t="s">
        <v>205</v>
      </c>
      <c r="E27" s="1162"/>
      <c r="F27" s="81"/>
      <c r="G27" s="1155" t="s">
        <v>206</v>
      </c>
      <c r="H27" s="1155"/>
      <c r="I27" s="82" t="str">
        <f>IF(C27=0," ",(C27/12))</f>
        <v xml:space="preserve"> </v>
      </c>
      <c r="J27" s="83"/>
    </row>
    <row r="28" spans="2:13" ht="18" customHeight="1" x14ac:dyDescent="0.2">
      <c r="B28" s="105" t="s">
        <v>219</v>
      </c>
      <c r="C28" s="590"/>
      <c r="D28" s="80" t="s">
        <v>189</v>
      </c>
      <c r="E28" s="591"/>
      <c r="F28" s="81" t="s">
        <v>190</v>
      </c>
      <c r="G28" s="1155" t="s">
        <v>191</v>
      </c>
      <c r="H28" s="1155"/>
      <c r="I28" s="82" t="str">
        <f>IF(E28=0, " ",C28/E28)</f>
        <v xml:space="preserve"> </v>
      </c>
      <c r="J28" s="84" t="str">
        <f>IF(I27&lt;I28,I27,I28)</f>
        <v xml:space="preserve"> </v>
      </c>
    </row>
    <row r="29" spans="2:13" ht="9" customHeight="1" thickBot="1" x14ac:dyDescent="0.25">
      <c r="B29" s="1139"/>
      <c r="C29" s="1140"/>
      <c r="D29" s="1140"/>
      <c r="E29" s="1140"/>
      <c r="F29" s="1140"/>
      <c r="G29" s="1140"/>
      <c r="H29" s="1140"/>
      <c r="I29" s="1140"/>
      <c r="J29" s="1141"/>
    </row>
    <row r="30" spans="2:13" ht="9" customHeight="1" x14ac:dyDescent="0.2">
      <c r="B30" s="85"/>
      <c r="C30" s="85"/>
      <c r="D30" s="86"/>
      <c r="E30" s="87"/>
      <c r="F30" s="88"/>
      <c r="G30" s="89"/>
      <c r="H30" s="89"/>
      <c r="I30" s="85"/>
      <c r="J30" s="90"/>
    </row>
    <row r="31" spans="2:13" ht="13.5" thickBot="1" x14ac:dyDescent="0.25">
      <c r="B31" s="91" t="s">
        <v>207</v>
      </c>
      <c r="C31" s="88"/>
      <c r="D31" s="88"/>
      <c r="E31" s="88"/>
      <c r="F31" s="88"/>
      <c r="G31" s="88"/>
      <c r="H31" s="88"/>
      <c r="I31" s="88"/>
      <c r="J31" s="88"/>
    </row>
    <row r="32" spans="2:13" ht="30" customHeight="1" thickBot="1" x14ac:dyDescent="0.25">
      <c r="B32" s="94" t="s">
        <v>208</v>
      </c>
      <c r="C32" s="92" t="s">
        <v>209</v>
      </c>
      <c r="D32" s="93" t="s">
        <v>280</v>
      </c>
      <c r="E32" s="94" t="s">
        <v>210</v>
      </c>
      <c r="F32" s="92" t="s">
        <v>209</v>
      </c>
      <c r="G32" s="93" t="s">
        <v>280</v>
      </c>
      <c r="H32" s="95" t="s">
        <v>211</v>
      </c>
      <c r="I32" s="92" t="s">
        <v>209</v>
      </c>
      <c r="J32" s="93" t="s">
        <v>280</v>
      </c>
      <c r="M32" s="65" t="s">
        <v>266</v>
      </c>
    </row>
    <row r="33" spans="2:16" ht="18" customHeight="1" x14ac:dyDescent="0.2">
      <c r="B33" s="96" t="s">
        <v>212</v>
      </c>
      <c r="C33" s="592">
        <v>0</v>
      </c>
      <c r="D33" s="593">
        <v>12</v>
      </c>
      <c r="E33" s="97" t="s">
        <v>212</v>
      </c>
      <c r="F33" s="592">
        <v>0</v>
      </c>
      <c r="G33" s="595">
        <v>12</v>
      </c>
      <c r="H33" s="97" t="s">
        <v>212</v>
      </c>
      <c r="I33" s="592">
        <v>0</v>
      </c>
      <c r="J33" s="595">
        <v>12</v>
      </c>
      <c r="N33" s="197" t="s">
        <v>260</v>
      </c>
      <c r="O33" s="197" t="s">
        <v>265</v>
      </c>
      <c r="P33" s="197" t="s">
        <v>261</v>
      </c>
    </row>
    <row r="34" spans="2:16" ht="18" customHeight="1" thickBot="1" x14ac:dyDescent="0.25">
      <c r="B34" s="98" t="s">
        <v>213</v>
      </c>
      <c r="C34" s="594">
        <v>0</v>
      </c>
      <c r="D34" s="595">
        <v>12</v>
      </c>
      <c r="E34" s="99"/>
      <c r="F34" s="594">
        <v>0</v>
      </c>
      <c r="G34" s="597">
        <v>12</v>
      </c>
      <c r="H34" s="99"/>
      <c r="I34" s="594">
        <v>0</v>
      </c>
      <c r="J34" s="597">
        <v>12</v>
      </c>
      <c r="M34" s="65" t="s">
        <v>262</v>
      </c>
      <c r="N34" s="197">
        <f>IF((C33/D33)&lt;(C34/D34),1,0)</f>
        <v>0</v>
      </c>
      <c r="O34" s="197">
        <f>IF((F33/G33)&lt;(F34/G34),1,0)</f>
        <v>0</v>
      </c>
      <c r="P34" s="197">
        <f>IF((I33/J33)&lt;(I34/J34),1,0)</f>
        <v>0</v>
      </c>
    </row>
    <row r="35" spans="2:16" ht="18" customHeight="1" thickTop="1" thickBot="1" x14ac:dyDescent="0.25">
      <c r="B35" s="100" t="s">
        <v>213</v>
      </c>
      <c r="C35" s="596">
        <v>0</v>
      </c>
      <c r="D35" s="597">
        <v>12</v>
      </c>
      <c r="E35" s="101"/>
      <c r="F35" s="596">
        <v>0</v>
      </c>
      <c r="G35" s="597">
        <v>12</v>
      </c>
      <c r="H35" s="101"/>
      <c r="I35" s="596">
        <v>0</v>
      </c>
      <c r="J35" s="597">
        <v>12</v>
      </c>
      <c r="M35" s="65" t="s">
        <v>263</v>
      </c>
      <c r="N35" s="197">
        <f>IF((C33/D33)&lt;(C35/D35),1,0)</f>
        <v>0</v>
      </c>
      <c r="O35" s="197">
        <f>IF((F33/G33)&lt;(F35/G35),1,0)</f>
        <v>0</v>
      </c>
      <c r="P35" s="197">
        <f>IF((I33/J33)&lt;(I35/J35),1,0)</f>
        <v>0</v>
      </c>
    </row>
    <row r="36" spans="2:16" ht="18" customHeight="1" thickTop="1" x14ac:dyDescent="0.2">
      <c r="B36" s="102" t="s">
        <v>214</v>
      </c>
      <c r="C36" s="103">
        <f>SUM(C33:C35)</f>
        <v>0</v>
      </c>
      <c r="D36" s="220">
        <f>SUM(D33:D35)</f>
        <v>36</v>
      </c>
      <c r="E36" s="102" t="s">
        <v>214</v>
      </c>
      <c r="F36" s="103">
        <f>SUM(F33:F35)</f>
        <v>0</v>
      </c>
      <c r="G36" s="220">
        <f>SUM(G33:G35)</f>
        <v>36</v>
      </c>
      <c r="H36" s="102" t="s">
        <v>214</v>
      </c>
      <c r="I36" s="103">
        <f>SUM(I33:I35)</f>
        <v>0</v>
      </c>
      <c r="J36" s="220">
        <f>SUM(J33:J35)</f>
        <v>36</v>
      </c>
      <c r="M36" s="65" t="s">
        <v>264</v>
      </c>
      <c r="N36" s="197">
        <f>IF((C34/D34)&lt;(C35/D35),1,0)</f>
        <v>0</v>
      </c>
      <c r="O36" s="197">
        <f>IF((F34/G34)&lt;(F35/G35),1,0)</f>
        <v>0</v>
      </c>
      <c r="P36" s="197">
        <f>IF((I34/J34)&lt;(I35/J35),1,0)</f>
        <v>0</v>
      </c>
    </row>
    <row r="37" spans="2:16" ht="24.95" customHeight="1" thickBot="1" x14ac:dyDescent="0.25">
      <c r="B37" s="104" t="s">
        <v>215</v>
      </c>
      <c r="C37" s="208">
        <f>IF(D36=0," ",IF($N$37&gt;0,N51,N44))</f>
        <v>0</v>
      </c>
      <c r="D37" s="207" t="str">
        <f>IF($N$37&gt;0, "Declining - Worst Case Used!", " ")</f>
        <v xml:space="preserve"> </v>
      </c>
      <c r="E37" s="104" t="s">
        <v>216</v>
      </c>
      <c r="F37" s="208">
        <f>IF(G36=0," ",IF($O$37&gt;0,O51,O44))</f>
        <v>0</v>
      </c>
      <c r="G37" s="207" t="str">
        <f>IF($O$37&gt;0, "Declining - Worst Case Used!", " ")</f>
        <v xml:space="preserve"> </v>
      </c>
      <c r="H37" s="104" t="s">
        <v>216</v>
      </c>
      <c r="I37" s="208">
        <f>IF(J36=0," ",IF($P$37&gt;0,P51,P44))</f>
        <v>0</v>
      </c>
      <c r="J37" s="207" t="str">
        <f>IF($P$37&gt;0, "Declining - Worst Case Used!", " ")</f>
        <v xml:space="preserve"> </v>
      </c>
      <c r="M37" s="199" t="s">
        <v>225</v>
      </c>
      <c r="N37" s="197">
        <f>SUM(N34:N36)</f>
        <v>0</v>
      </c>
      <c r="O37" s="197">
        <f>SUM(O34:O36)</f>
        <v>0</v>
      </c>
      <c r="P37" s="197">
        <f>SUM(P34:P36)</f>
        <v>0</v>
      </c>
    </row>
    <row r="38" spans="2:16" ht="38.25" customHeight="1" thickBot="1" x14ac:dyDescent="0.25">
      <c r="B38" s="211" t="s">
        <v>278</v>
      </c>
      <c r="C38" s="212">
        <v>0</v>
      </c>
      <c r="D38" s="213" t="s">
        <v>279</v>
      </c>
      <c r="E38" s="209"/>
      <c r="F38" s="212">
        <v>0</v>
      </c>
      <c r="G38" s="213" t="s">
        <v>279</v>
      </c>
      <c r="H38" s="209"/>
      <c r="I38" s="212">
        <v>0</v>
      </c>
      <c r="J38" s="214" t="s">
        <v>279</v>
      </c>
      <c r="M38" s="199"/>
      <c r="N38" s="197"/>
      <c r="O38" s="197"/>
      <c r="P38" s="197"/>
    </row>
    <row r="39" spans="2:16" ht="44.25" customHeight="1" thickBot="1" x14ac:dyDescent="0.25">
      <c r="B39" s="211" t="s">
        <v>281</v>
      </c>
      <c r="C39" s="1151"/>
      <c r="D39" s="1152"/>
      <c r="E39" s="210"/>
      <c r="F39" s="1151"/>
      <c r="G39" s="1152"/>
      <c r="H39" s="210"/>
      <c r="I39" s="1153"/>
      <c r="J39" s="1154"/>
      <c r="M39" s="199"/>
      <c r="N39" s="197"/>
      <c r="O39" s="197"/>
      <c r="P39" s="197"/>
    </row>
    <row r="40" spans="2:16" ht="6" customHeight="1" x14ac:dyDescent="0.2">
      <c r="B40" s="1136" t="s">
        <v>217</v>
      </c>
      <c r="C40" s="1137"/>
      <c r="D40" s="1137"/>
      <c r="E40" s="1137"/>
      <c r="F40" s="1137"/>
      <c r="G40" s="1137"/>
      <c r="H40" s="1137"/>
      <c r="I40" s="1137"/>
      <c r="J40" s="1138"/>
    </row>
    <row r="41" spans="2:16" ht="12" customHeight="1" x14ac:dyDescent="0.2">
      <c r="B41" s="1136"/>
      <c r="C41" s="1137"/>
      <c r="D41" s="1137"/>
      <c r="E41" s="1137"/>
      <c r="F41" s="1137"/>
      <c r="G41" s="1137"/>
      <c r="H41" s="1137"/>
      <c r="I41" s="1137"/>
      <c r="J41" s="1138"/>
    </row>
    <row r="42" spans="2:16" ht="18" customHeight="1" thickBot="1" x14ac:dyDescent="0.25">
      <c r="B42" s="1136"/>
      <c r="C42" s="1137"/>
      <c r="D42" s="1137"/>
      <c r="E42" s="1137"/>
      <c r="F42" s="1137"/>
      <c r="G42" s="1137"/>
      <c r="H42" s="1137"/>
      <c r="I42" s="1137"/>
      <c r="J42" s="1138"/>
      <c r="M42" s="65" t="s">
        <v>277</v>
      </c>
    </row>
    <row r="43" spans="2:16" ht="14.25" customHeight="1" x14ac:dyDescent="0.2">
      <c r="B43" s="1148" t="str">
        <f>IF($N$37&gt;0, "Please note 'Bonus' income is considered declining and you must use worst case scenerio!", " ")</f>
        <v xml:space="preserve"> </v>
      </c>
      <c r="C43" s="1149"/>
      <c r="D43" s="1149"/>
      <c r="E43" s="1149"/>
      <c r="F43" s="1149"/>
      <c r="G43" s="1149"/>
      <c r="H43" s="1149"/>
      <c r="I43" s="1149"/>
      <c r="J43" s="1150"/>
      <c r="N43" s="197" t="s">
        <v>260</v>
      </c>
      <c r="O43" s="197" t="s">
        <v>265</v>
      </c>
      <c r="P43" s="197" t="s">
        <v>261</v>
      </c>
    </row>
    <row r="44" spans="2:16" ht="15" customHeight="1" x14ac:dyDescent="0.2">
      <c r="B44" s="1142" t="str">
        <f>IF($O$37&gt;0, "Please note 'OT' income is considered declining and you must use worst case scenerio!", " ")</f>
        <v xml:space="preserve"> </v>
      </c>
      <c r="C44" s="1143"/>
      <c r="D44" s="1143"/>
      <c r="E44" s="1143"/>
      <c r="F44" s="1143"/>
      <c r="G44" s="1143"/>
      <c r="H44" s="1143"/>
      <c r="I44" s="1143"/>
      <c r="J44" s="1144"/>
      <c r="M44" s="65" t="s">
        <v>269</v>
      </c>
      <c r="N44" s="204">
        <f>SUM(C33:C35)/SUM(D33:D35)</f>
        <v>0</v>
      </c>
      <c r="O44" s="204">
        <f>SUM(F33:F35)/SUM(G33:G35)</f>
        <v>0</v>
      </c>
      <c r="P44" s="204">
        <f>SUM(I33:I35)/SUM(J33:J35)</f>
        <v>0</v>
      </c>
    </row>
    <row r="45" spans="2:16" ht="11.25" customHeight="1" thickBot="1" x14ac:dyDescent="0.25">
      <c r="B45" s="1145" t="str">
        <f>IF($P$37&gt;0, "Please note 'Other' income is considered declining and you must use worst case scenerio!", " ")</f>
        <v xml:space="preserve"> </v>
      </c>
      <c r="C45" s="1146"/>
      <c r="D45" s="1146"/>
      <c r="E45" s="1146"/>
      <c r="F45" s="1146"/>
      <c r="G45" s="1146"/>
      <c r="H45" s="1146"/>
      <c r="I45" s="1146"/>
      <c r="J45" s="1147"/>
      <c r="M45" s="65" t="s">
        <v>270</v>
      </c>
      <c r="N45" s="204">
        <f>SUM(C33:C34)/SUM(D33:D34)</f>
        <v>0</v>
      </c>
      <c r="O45" s="204">
        <f>SUM(F33:F34)/SUM(G33:G34)</f>
        <v>0</v>
      </c>
      <c r="P45" s="204">
        <f>SUM(I33:I34)/SUM(J33:J34)</f>
        <v>0</v>
      </c>
    </row>
    <row r="46" spans="2:16" ht="15" customHeight="1" thickBot="1" x14ac:dyDescent="0.25">
      <c r="B46" s="198" t="s">
        <v>15</v>
      </c>
      <c r="C46" s="1134"/>
      <c r="D46" s="1134"/>
      <c r="E46" s="1134"/>
      <c r="F46" s="1134"/>
      <c r="G46" s="1134"/>
      <c r="H46" s="1134"/>
      <c r="I46" s="1134"/>
      <c r="J46" s="1135"/>
      <c r="M46" s="65" t="s">
        <v>271</v>
      </c>
      <c r="N46" s="204">
        <f>(+C33+C35)/(D33+D35)</f>
        <v>0</v>
      </c>
      <c r="O46" s="204">
        <f>(+F33+F35)/(G33+G35)</f>
        <v>0</v>
      </c>
      <c r="P46" s="204">
        <f>(+I33+I35)/(J3+J35)</f>
        <v>0</v>
      </c>
    </row>
    <row r="47" spans="2:16" ht="15" customHeight="1" x14ac:dyDescent="0.2">
      <c r="B47" s="1131"/>
      <c r="C47" s="1132"/>
      <c r="D47" s="1132"/>
      <c r="E47" s="1132"/>
      <c r="F47" s="1132"/>
      <c r="G47" s="1132"/>
      <c r="H47" s="1132"/>
      <c r="I47" s="1132"/>
      <c r="J47" s="1133"/>
      <c r="M47" s="65" t="s">
        <v>272</v>
      </c>
      <c r="N47" s="204">
        <f>SUM(C34:C35)/SUM(D34:D35)</f>
        <v>0</v>
      </c>
      <c r="O47" s="204">
        <f>SUM(F34:F35)/SUM(G34:G35)</f>
        <v>0</v>
      </c>
      <c r="P47" s="204">
        <f>SUM(I34:I35)/SUM(J34:J35)</f>
        <v>0</v>
      </c>
    </row>
    <row r="48" spans="2:16" ht="15" customHeight="1" x14ac:dyDescent="0.2">
      <c r="B48" s="1128"/>
      <c r="C48" s="1129"/>
      <c r="D48" s="1129"/>
      <c r="E48" s="1129"/>
      <c r="F48" s="1129"/>
      <c r="G48" s="1129"/>
      <c r="H48" s="1129"/>
      <c r="I48" s="1129"/>
      <c r="J48" s="1130"/>
      <c r="M48" s="65" t="s">
        <v>273</v>
      </c>
      <c r="N48" s="204">
        <f>+C33/D33</f>
        <v>0</v>
      </c>
      <c r="O48" s="204">
        <f>+F33/G33</f>
        <v>0</v>
      </c>
      <c r="P48" s="204">
        <f>+I33/J33</f>
        <v>0</v>
      </c>
    </row>
    <row r="49" spans="2:16" ht="13.5" customHeight="1" x14ac:dyDescent="0.2">
      <c r="B49" s="201"/>
      <c r="C49" s="202"/>
      <c r="D49" s="202"/>
      <c r="E49" s="202"/>
      <c r="F49" s="202"/>
      <c r="G49" s="202"/>
      <c r="H49" s="202"/>
      <c r="I49" s="202"/>
      <c r="J49" s="203"/>
      <c r="M49" s="65" t="s">
        <v>275</v>
      </c>
      <c r="N49" s="204">
        <f>+C34/D34</f>
        <v>0</v>
      </c>
      <c r="O49" s="204">
        <f>+F34/G34</f>
        <v>0</v>
      </c>
      <c r="P49" s="204">
        <f>+I34/J34</f>
        <v>0</v>
      </c>
    </row>
    <row r="50" spans="2:16" ht="18" customHeight="1" thickBot="1" x14ac:dyDescent="0.25">
      <c r="B50" s="201"/>
      <c r="C50" s="202"/>
      <c r="D50" s="202"/>
      <c r="E50" s="202"/>
      <c r="F50" s="202"/>
      <c r="G50" s="202"/>
      <c r="H50" s="202"/>
      <c r="I50" s="202"/>
      <c r="J50" s="203"/>
      <c r="M50" s="65" t="s">
        <v>274</v>
      </c>
      <c r="N50" s="204">
        <f>+C35/D35</f>
        <v>0</v>
      </c>
      <c r="O50" s="204">
        <f>+F35/G35</f>
        <v>0</v>
      </c>
      <c r="P50" s="204">
        <f>+I35/J35</f>
        <v>0</v>
      </c>
    </row>
    <row r="51" spans="2:16" ht="13.5" thickBot="1" x14ac:dyDescent="0.25">
      <c r="B51" s="201"/>
      <c r="C51" s="202"/>
      <c r="D51" s="202"/>
      <c r="E51" s="202"/>
      <c r="F51" s="202"/>
      <c r="G51" s="202"/>
      <c r="H51" s="202"/>
      <c r="I51" s="202"/>
      <c r="J51" s="203"/>
      <c r="M51" s="205" t="s">
        <v>276</v>
      </c>
      <c r="N51" s="206">
        <f>MIN(N44:N50)</f>
        <v>0</v>
      </c>
      <c r="O51" s="206">
        <f>MIN(O44:O50)</f>
        <v>0</v>
      </c>
      <c r="P51" s="206">
        <f>MIN(P44:P50)</f>
        <v>0</v>
      </c>
    </row>
    <row r="52" spans="2:16" ht="16.5" customHeight="1" x14ac:dyDescent="0.2">
      <c r="B52" s="201"/>
      <c r="C52" s="202"/>
      <c r="D52" s="202"/>
      <c r="E52" s="202"/>
      <c r="F52" s="202"/>
      <c r="G52" s="202"/>
      <c r="H52" s="202"/>
      <c r="I52" s="202"/>
      <c r="J52" s="203"/>
    </row>
    <row r="53" spans="2:16" ht="16.5" customHeight="1" x14ac:dyDescent="0.2">
      <c r="B53" s="201"/>
      <c r="C53" s="202"/>
      <c r="D53" s="202"/>
      <c r="E53" s="202"/>
      <c r="F53" s="202"/>
      <c r="G53" s="202"/>
      <c r="H53" s="202"/>
      <c r="I53" s="202"/>
      <c r="J53" s="203"/>
    </row>
    <row r="54" spans="2:16" x14ac:dyDescent="0.2">
      <c r="B54" s="106"/>
      <c r="C54" s="107"/>
      <c r="D54" s="107"/>
      <c r="E54" s="107"/>
      <c r="F54" s="107"/>
      <c r="G54" s="107"/>
      <c r="H54" s="107"/>
      <c r="I54" s="107"/>
      <c r="J54" s="108"/>
    </row>
    <row r="55" spans="2:16" ht="13.5" thickBot="1" x14ac:dyDescent="0.25">
      <c r="B55" s="198" t="s">
        <v>218</v>
      </c>
      <c r="C55" s="1156"/>
      <c r="D55" s="1156"/>
      <c r="E55" s="1156"/>
      <c r="F55" s="1156"/>
      <c r="G55" s="1156"/>
      <c r="H55" s="1156"/>
      <c r="I55" s="1156"/>
      <c r="J55" s="1164"/>
    </row>
  </sheetData>
  <sheetProtection password="D65B" sheet="1" objects="1" scenarios="1"/>
  <mergeCells count="42">
    <mergeCell ref="A1:J1"/>
    <mergeCell ref="C55:J55"/>
    <mergeCell ref="G28:H28"/>
    <mergeCell ref="B7:C7"/>
    <mergeCell ref="B9:H9"/>
    <mergeCell ref="B10:J10"/>
    <mergeCell ref="I7:J7"/>
    <mergeCell ref="D21:E21"/>
    <mergeCell ref="G21:H21"/>
    <mergeCell ref="G22:H22"/>
    <mergeCell ref="B23:J23"/>
    <mergeCell ref="D24:E24"/>
    <mergeCell ref="G24:H24"/>
    <mergeCell ref="G25:H25"/>
    <mergeCell ref="B26:J26"/>
    <mergeCell ref="D27:E27"/>
    <mergeCell ref="G27:H27"/>
    <mergeCell ref="D7:F7"/>
    <mergeCell ref="K10:L10"/>
    <mergeCell ref="B20:J20"/>
    <mergeCell ref="G11:H11"/>
    <mergeCell ref="G12:H12"/>
    <mergeCell ref="G13:H13"/>
    <mergeCell ref="B14:J14"/>
    <mergeCell ref="D15:E15"/>
    <mergeCell ref="G15:H15"/>
    <mergeCell ref="G16:H16"/>
    <mergeCell ref="B17:J17"/>
    <mergeCell ref="D18:E18"/>
    <mergeCell ref="G18:H18"/>
    <mergeCell ref="G19:H19"/>
    <mergeCell ref="B48:J48"/>
    <mergeCell ref="B47:J47"/>
    <mergeCell ref="C46:J46"/>
    <mergeCell ref="B40:J42"/>
    <mergeCell ref="B29:J29"/>
    <mergeCell ref="B44:J44"/>
    <mergeCell ref="B45:J45"/>
    <mergeCell ref="B43:J43"/>
    <mergeCell ref="C39:D39"/>
    <mergeCell ref="F39:G39"/>
    <mergeCell ref="I39:J39"/>
  </mergeCells>
  <conditionalFormatting sqref="C37 C39">
    <cfRule type="expression" dxfId="196" priority="3">
      <formula>$N$37&gt;0</formula>
    </cfRule>
  </conditionalFormatting>
  <conditionalFormatting sqref="F37 F39">
    <cfRule type="expression" dxfId="195" priority="2">
      <formula>$O$37&gt;0</formula>
    </cfRule>
  </conditionalFormatting>
  <conditionalFormatting sqref="I37 I39">
    <cfRule type="expression" dxfId="194" priority="1">
      <formula>$P$37&gt;0</formula>
    </cfRule>
  </conditionalFormatting>
  <printOptions horizontalCentered="1"/>
  <pageMargins left="0.25" right="0.25" top="0.375" bottom="0.375" header="0.5" footer="0.25"/>
  <pageSetup scale="84" orientation="portrait" r:id="rId1"/>
  <headerFooter alignWithMargins="0">
    <oddFooter>&amp;R&amp;8Printed &amp;D</oddFooter>
  </headerFooter>
  <colBreaks count="1" manualBreakCount="1">
    <brk id="1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2D050"/>
    <pageSetUpPr fitToPage="1"/>
  </sheetPr>
  <dimension ref="A1:K42"/>
  <sheetViews>
    <sheetView showGridLines="0" zoomScaleNormal="100" workbookViewId="0">
      <selection activeCell="C2" sqref="C2"/>
    </sheetView>
  </sheetViews>
  <sheetFormatPr defaultColWidth="9.140625" defaultRowHeight="12.75" x14ac:dyDescent="0.2"/>
  <cols>
    <col min="1" max="1" width="5" style="224" customWidth="1"/>
    <col min="2" max="2" width="16" style="224" customWidth="1"/>
    <col min="3" max="3" width="48" style="224" customWidth="1"/>
    <col min="4" max="4" width="2.85546875" style="224" customWidth="1"/>
    <col min="5" max="5" width="5" style="224" customWidth="1"/>
    <col min="6" max="8" width="9.85546875" style="224" customWidth="1"/>
    <col min="9" max="9" width="2.85546875" style="224" customWidth="1"/>
    <col min="10" max="10" width="9.140625" style="224"/>
    <col min="11" max="11" width="12.42578125" style="224" customWidth="1"/>
    <col min="12" max="16384" width="9.140625" style="224"/>
  </cols>
  <sheetData>
    <row r="1" spans="1:8" ht="26.25" x14ac:dyDescent="0.2">
      <c r="A1" s="1230" t="s">
        <v>1216</v>
      </c>
      <c r="B1" s="1230"/>
      <c r="C1" s="1230"/>
      <c r="D1" s="1230"/>
      <c r="E1" s="1230"/>
      <c r="F1" s="1230"/>
      <c r="G1" s="1230"/>
      <c r="H1" s="1230"/>
    </row>
    <row r="2" spans="1:8" x14ac:dyDescent="0.2">
      <c r="A2" s="268" t="s">
        <v>128</v>
      </c>
      <c r="C2" s="271"/>
      <c r="D2" s="225"/>
      <c r="E2" s="225"/>
      <c r="F2" s="270" t="s">
        <v>14</v>
      </c>
      <c r="G2" s="1235"/>
      <c r="H2" s="1235"/>
    </row>
    <row r="3" spans="1:8" ht="7.5" customHeight="1" x14ac:dyDescent="0.2">
      <c r="A3" s="225"/>
      <c r="B3" s="225"/>
      <c r="C3" s="225"/>
      <c r="D3" s="225"/>
      <c r="E3" s="225"/>
      <c r="F3" s="225"/>
      <c r="G3" s="225"/>
      <c r="H3" s="225"/>
    </row>
    <row r="4" spans="1:8" ht="35.25" customHeight="1" x14ac:dyDescent="0.2">
      <c r="A4" s="1180" t="s">
        <v>294</v>
      </c>
      <c r="B4" s="1181"/>
      <c r="C4" s="1181"/>
      <c r="D4" s="1181"/>
      <c r="E4" s="1181"/>
      <c r="F4" s="1182"/>
      <c r="G4" s="1182"/>
      <c r="H4" s="1183"/>
    </row>
    <row r="5" spans="1:8" ht="15" customHeight="1" x14ac:dyDescent="0.2">
      <c r="A5" s="1184" t="s">
        <v>296</v>
      </c>
      <c r="B5" s="1185"/>
      <c r="C5" s="1185"/>
      <c r="D5" s="1185"/>
      <c r="E5" s="1186"/>
      <c r="F5" s="1187" t="s">
        <v>297</v>
      </c>
      <c r="G5" s="1188"/>
      <c r="H5" s="1189"/>
    </row>
    <row r="6" spans="1:8" ht="14.25" customHeight="1" x14ac:dyDescent="0.2">
      <c r="A6" s="233" t="s">
        <v>382</v>
      </c>
      <c r="B6" s="225"/>
      <c r="C6" s="225"/>
      <c r="D6" s="225"/>
      <c r="E6" s="234" t="s">
        <v>295</v>
      </c>
      <c r="F6" s="1194"/>
      <c r="G6" s="1194"/>
      <c r="H6" s="1195"/>
    </row>
    <row r="7" spans="1:8" ht="13.5" customHeight="1" x14ac:dyDescent="0.2">
      <c r="A7" s="233" t="s">
        <v>354</v>
      </c>
      <c r="B7" s="225"/>
      <c r="C7" s="225"/>
      <c r="D7" s="225"/>
      <c r="E7" s="234" t="s">
        <v>384</v>
      </c>
      <c r="F7" s="1194"/>
      <c r="G7" s="1194"/>
      <c r="H7" s="1195"/>
    </row>
    <row r="8" spans="1:8" ht="14.25" customHeight="1" x14ac:dyDescent="0.2">
      <c r="A8" s="1192"/>
      <c r="B8" s="1193"/>
      <c r="C8" s="1193"/>
      <c r="D8" s="1231" t="s">
        <v>298</v>
      </c>
      <c r="E8" s="1232"/>
      <c r="F8" s="226" t="s">
        <v>299</v>
      </c>
      <c r="G8" s="226" t="s">
        <v>299</v>
      </c>
      <c r="H8" s="226" t="s">
        <v>299</v>
      </c>
    </row>
    <row r="9" spans="1:8" ht="13.5" customHeight="1" x14ac:dyDescent="0.2">
      <c r="A9" s="1190"/>
      <c r="B9" s="1191"/>
      <c r="C9" s="1191"/>
      <c r="D9" s="1233"/>
      <c r="E9" s="1234"/>
      <c r="F9" s="291"/>
      <c r="G9" s="292"/>
      <c r="H9" s="292"/>
    </row>
    <row r="10" spans="1:8" ht="27" customHeight="1" x14ac:dyDescent="0.2">
      <c r="A10" s="1196" t="s">
        <v>341</v>
      </c>
      <c r="B10" s="1197"/>
      <c r="C10" s="1197"/>
      <c r="D10" s="1197"/>
      <c r="E10" s="1197"/>
      <c r="F10" s="1198"/>
      <c r="G10" s="1198"/>
      <c r="H10" s="1199"/>
    </row>
    <row r="11" spans="1:8" ht="12" customHeight="1" x14ac:dyDescent="0.2">
      <c r="A11" s="1200" t="s">
        <v>342</v>
      </c>
      <c r="B11" s="1201"/>
      <c r="C11" s="1202"/>
      <c r="D11" s="1203" t="s">
        <v>343</v>
      </c>
      <c r="E11" s="1204"/>
      <c r="F11" s="259">
        <v>12</v>
      </c>
      <c r="G11" s="258">
        <v>12</v>
      </c>
      <c r="H11" s="258">
        <v>12</v>
      </c>
    </row>
    <row r="12" spans="1:8" ht="17.100000000000001" customHeight="1" x14ac:dyDescent="0.2">
      <c r="A12" s="1207" t="s">
        <v>344</v>
      </c>
      <c r="B12" s="1198"/>
      <c r="C12" s="1198"/>
      <c r="D12" s="1198"/>
      <c r="E12" s="1198"/>
      <c r="F12" s="1198"/>
      <c r="G12" s="1198"/>
      <c r="H12" s="1199"/>
    </row>
    <row r="13" spans="1:8" ht="12.95" customHeight="1" x14ac:dyDescent="0.2">
      <c r="A13" s="1177" t="s">
        <v>1676</v>
      </c>
      <c r="B13" s="1178"/>
      <c r="C13" s="1178"/>
      <c r="D13" s="1178"/>
      <c r="E13" s="1178"/>
      <c r="F13" s="1178"/>
      <c r="G13" s="1178"/>
      <c r="H13" s="1179"/>
    </row>
    <row r="14" spans="1:8" ht="27" customHeight="1" x14ac:dyDescent="0.2">
      <c r="A14" s="229" t="s">
        <v>301</v>
      </c>
      <c r="B14" s="1236" t="s">
        <v>345</v>
      </c>
      <c r="C14" s="1237"/>
      <c r="D14" s="1211" t="s">
        <v>298</v>
      </c>
      <c r="E14" s="1212"/>
      <c r="F14" s="293"/>
      <c r="G14" s="294"/>
      <c r="H14" s="294"/>
    </row>
    <row r="15" spans="1:8" ht="12.75" customHeight="1" x14ac:dyDescent="0.2">
      <c r="A15" s="227" t="s">
        <v>302</v>
      </c>
      <c r="B15" s="1205" t="s">
        <v>303</v>
      </c>
      <c r="C15" s="1206"/>
      <c r="D15" s="1217" t="s">
        <v>304</v>
      </c>
      <c r="E15" s="1218"/>
      <c r="F15" s="295"/>
      <c r="G15" s="296"/>
      <c r="H15" s="296"/>
    </row>
    <row r="16" spans="1:8" ht="12.95" customHeight="1" x14ac:dyDescent="0.2">
      <c r="A16" s="227" t="s">
        <v>305</v>
      </c>
      <c r="B16" s="1205" t="s">
        <v>306</v>
      </c>
      <c r="C16" s="1206"/>
      <c r="D16" s="1217" t="s">
        <v>307</v>
      </c>
      <c r="E16" s="1218"/>
      <c r="F16" s="295"/>
      <c r="G16" s="296"/>
      <c r="H16" s="296"/>
    </row>
    <row r="17" spans="1:11" ht="12.95" customHeight="1" x14ac:dyDescent="0.2">
      <c r="A17" s="227" t="s">
        <v>308</v>
      </c>
      <c r="B17" s="1205" t="s">
        <v>309</v>
      </c>
      <c r="C17" s="1206"/>
      <c r="D17" s="1217" t="s">
        <v>307</v>
      </c>
      <c r="E17" s="1218"/>
      <c r="F17" s="295"/>
      <c r="G17" s="296"/>
      <c r="H17" s="296"/>
    </row>
    <row r="18" spans="1:11" ht="12.95" customHeight="1" x14ac:dyDescent="0.2">
      <c r="A18" s="227" t="s">
        <v>310</v>
      </c>
      <c r="B18" s="1205" t="s">
        <v>311</v>
      </c>
      <c r="C18" s="1206"/>
      <c r="D18" s="1217" t="s">
        <v>307</v>
      </c>
      <c r="E18" s="1218"/>
      <c r="F18" s="295"/>
      <c r="G18" s="296"/>
      <c r="H18" s="296"/>
    </row>
    <row r="19" spans="1:11" ht="28.5" customHeight="1" x14ac:dyDescent="0.2">
      <c r="A19" s="227" t="s">
        <v>312</v>
      </c>
      <c r="B19" s="1207" t="s">
        <v>346</v>
      </c>
      <c r="C19" s="1199"/>
      <c r="D19" s="1217" t="s">
        <v>307</v>
      </c>
      <c r="E19" s="1218"/>
      <c r="F19" s="295"/>
      <c r="G19" s="296"/>
      <c r="H19" s="296"/>
    </row>
    <row r="20" spans="1:11" ht="12" customHeight="1" x14ac:dyDescent="0.2">
      <c r="A20" s="227" t="s">
        <v>313</v>
      </c>
      <c r="B20" s="1205" t="s">
        <v>314</v>
      </c>
      <c r="C20" s="1206"/>
      <c r="D20" s="1217" t="s">
        <v>307</v>
      </c>
      <c r="E20" s="1218"/>
      <c r="F20" s="295"/>
      <c r="G20" s="296"/>
      <c r="H20" s="296"/>
    </row>
    <row r="21" spans="1:11" ht="27.75" customHeight="1" x14ac:dyDescent="0.2">
      <c r="A21" s="227" t="s">
        <v>315</v>
      </c>
      <c r="B21" s="1207" t="s">
        <v>347</v>
      </c>
      <c r="C21" s="1199"/>
      <c r="D21" s="1217" t="s">
        <v>307</v>
      </c>
      <c r="E21" s="1218"/>
      <c r="F21" s="295"/>
      <c r="G21" s="296"/>
      <c r="H21" s="296"/>
    </row>
    <row r="22" spans="1:11" ht="12.75" customHeight="1" x14ac:dyDescent="0.2">
      <c r="A22" s="230"/>
      <c r="B22" s="1205" t="s">
        <v>316</v>
      </c>
      <c r="C22" s="1206"/>
      <c r="D22" s="1217" t="s">
        <v>225</v>
      </c>
      <c r="E22" s="1218"/>
      <c r="F22" s="297">
        <f>+F14-F15+F16+F17+F18+F19+F20+F21</f>
        <v>0</v>
      </c>
      <c r="G22" s="297">
        <f>+G14-G15+G16+G17+G18+G19+G20+G21</f>
        <v>0</v>
      </c>
      <c r="H22" s="297">
        <f>+H14-H15+H16+H17+H18+H19+H20+H21</f>
        <v>0</v>
      </c>
    </row>
    <row r="23" spans="1:11" ht="12.75" customHeight="1" x14ac:dyDescent="0.2">
      <c r="A23" s="227" t="s">
        <v>317</v>
      </c>
      <c r="B23" s="1205" t="s">
        <v>318</v>
      </c>
      <c r="C23" s="1206"/>
      <c r="D23" s="1217" t="s">
        <v>319</v>
      </c>
      <c r="E23" s="1218"/>
      <c r="F23" s="298">
        <f>+F11</f>
        <v>12</v>
      </c>
      <c r="G23" s="298">
        <f>+G11</f>
        <v>12</v>
      </c>
      <c r="H23" s="298">
        <f>+H11</f>
        <v>12</v>
      </c>
    </row>
    <row r="24" spans="1:11" ht="15" customHeight="1" x14ac:dyDescent="0.2">
      <c r="A24" s="1200" t="s">
        <v>348</v>
      </c>
      <c r="B24" s="1201"/>
      <c r="C24" s="1202"/>
      <c r="D24" s="1222" t="s">
        <v>349</v>
      </c>
      <c r="E24" s="1223"/>
      <c r="F24" s="299">
        <f>+F22/F23</f>
        <v>0</v>
      </c>
      <c r="G24" s="299">
        <f>+G22/G23</f>
        <v>0</v>
      </c>
      <c r="H24" s="299">
        <f>+H22/H23</f>
        <v>0</v>
      </c>
    </row>
    <row r="25" spans="1:11" ht="24" customHeight="1" x14ac:dyDescent="0.2">
      <c r="A25" s="1208" t="s">
        <v>1677</v>
      </c>
      <c r="B25" s="1209"/>
      <c r="C25" s="1209"/>
      <c r="D25" s="1209"/>
      <c r="E25" s="1209"/>
      <c r="F25" s="1209"/>
      <c r="G25" s="1209"/>
      <c r="H25" s="1210"/>
    </row>
    <row r="26" spans="1:11" ht="27" customHeight="1" x14ac:dyDescent="0.2">
      <c r="A26" s="227" t="s">
        <v>320</v>
      </c>
      <c r="B26" s="1205" t="s">
        <v>321</v>
      </c>
      <c r="C26" s="1206"/>
      <c r="D26" s="1211" t="s">
        <v>298</v>
      </c>
      <c r="E26" s="1212"/>
      <c r="F26" s="296"/>
      <c r="G26" s="296"/>
      <c r="H26" s="296"/>
    </row>
    <row r="27" spans="1:11" ht="27" customHeight="1" x14ac:dyDescent="0.2">
      <c r="A27" s="227" t="s">
        <v>322</v>
      </c>
      <c r="B27" s="1207" t="s">
        <v>350</v>
      </c>
      <c r="C27" s="1199"/>
      <c r="D27" s="1217" t="s">
        <v>323</v>
      </c>
      <c r="E27" s="1218"/>
      <c r="F27" s="255" t="s">
        <v>324</v>
      </c>
      <c r="G27" s="255" t="s">
        <v>324</v>
      </c>
      <c r="H27" s="255" t="s">
        <v>324</v>
      </c>
    </row>
    <row r="28" spans="1:11" ht="12.75" customHeight="1" x14ac:dyDescent="0.2">
      <c r="A28" s="230"/>
      <c r="B28" s="1205" t="s">
        <v>325</v>
      </c>
      <c r="C28" s="1206"/>
      <c r="D28" s="1217" t="s">
        <v>225</v>
      </c>
      <c r="E28" s="1218"/>
      <c r="F28" s="299">
        <f>+F26*0.75</f>
        <v>0</v>
      </c>
      <c r="G28" s="299">
        <f>+G26*0.75</f>
        <v>0</v>
      </c>
      <c r="H28" s="299">
        <f>+H26*0.75</f>
        <v>0</v>
      </c>
    </row>
    <row r="29" spans="1:11" ht="42.75" customHeight="1" x14ac:dyDescent="0.2">
      <c r="A29" s="227" t="s">
        <v>326</v>
      </c>
      <c r="B29" s="1207" t="s">
        <v>351</v>
      </c>
      <c r="C29" s="1199"/>
      <c r="D29" s="1217" t="s">
        <v>307</v>
      </c>
      <c r="E29" s="1218"/>
      <c r="F29" s="1219">
        <f>+F28+G28+H28</f>
        <v>0</v>
      </c>
      <c r="G29" s="1220"/>
      <c r="H29" s="1221"/>
    </row>
    <row r="30" spans="1:11" ht="12.75" customHeight="1" thickBot="1" x14ac:dyDescent="0.25">
      <c r="A30" s="1200" t="s">
        <v>352</v>
      </c>
      <c r="B30" s="1201"/>
      <c r="C30" s="1202"/>
      <c r="D30" s="1222" t="s">
        <v>343</v>
      </c>
      <c r="E30" s="1223"/>
      <c r="F30" s="1219">
        <f>+F29</f>
        <v>0</v>
      </c>
      <c r="G30" s="1220"/>
      <c r="H30" s="1221"/>
    </row>
    <row r="31" spans="1:11" ht="15" customHeight="1" thickBot="1" x14ac:dyDescent="0.25">
      <c r="A31" s="1224" t="s">
        <v>327</v>
      </c>
      <c r="B31" s="1225"/>
      <c r="C31" s="1225"/>
      <c r="D31" s="1225"/>
      <c r="E31" s="1225"/>
      <c r="F31" s="1225"/>
      <c r="G31" s="1225"/>
      <c r="H31" s="1226"/>
      <c r="J31" s="1174" t="s">
        <v>165</v>
      </c>
      <c r="K31" s="1175"/>
    </row>
    <row r="32" spans="1:11" x14ac:dyDescent="0.2">
      <c r="A32" s="227" t="s">
        <v>328</v>
      </c>
      <c r="B32" s="1205" t="s">
        <v>329</v>
      </c>
      <c r="C32" s="1213"/>
      <c r="D32" s="1213"/>
      <c r="E32" s="1213"/>
      <c r="F32" s="1214"/>
      <c r="G32" s="1215"/>
      <c r="H32" s="1216"/>
      <c r="J32" s="309" t="s">
        <v>409</v>
      </c>
      <c r="K32" s="310">
        <f>+F24+G24+H24</f>
        <v>0</v>
      </c>
    </row>
    <row r="33" spans="1:11" ht="40.5" customHeight="1" thickBot="1" x14ac:dyDescent="0.25">
      <c r="A33" s="227" t="s">
        <v>330</v>
      </c>
      <c r="B33" s="1207" t="s">
        <v>353</v>
      </c>
      <c r="C33" s="1198"/>
      <c r="D33" s="1198"/>
      <c r="E33" s="1198"/>
      <c r="F33" s="1214"/>
      <c r="G33" s="1215"/>
      <c r="H33" s="1216"/>
      <c r="J33" s="311" t="s">
        <v>410</v>
      </c>
      <c r="K33" s="312">
        <f>+F30</f>
        <v>0</v>
      </c>
    </row>
    <row r="34" spans="1:11" ht="12.95" customHeight="1" x14ac:dyDescent="0.2">
      <c r="A34" s="1227" t="s">
        <v>331</v>
      </c>
      <c r="B34" s="1228"/>
      <c r="C34" s="1227" t="s">
        <v>332</v>
      </c>
      <c r="D34" s="1228"/>
      <c r="E34" s="1227" t="s">
        <v>333</v>
      </c>
      <c r="F34" s="1229"/>
      <c r="G34" s="1229"/>
      <c r="H34" s="1228"/>
    </row>
    <row r="35" spans="1:11" ht="54" customHeight="1" x14ac:dyDescent="0.2">
      <c r="A35" s="1205" t="s">
        <v>334</v>
      </c>
      <c r="B35" s="1206"/>
      <c r="C35" s="1205" t="s">
        <v>335</v>
      </c>
      <c r="D35" s="1206"/>
      <c r="E35" s="1205" t="s">
        <v>336</v>
      </c>
      <c r="F35" s="1213"/>
      <c r="G35" s="1213"/>
      <c r="H35" s="1206"/>
    </row>
    <row r="36" spans="1:11" ht="24.95" customHeight="1" x14ac:dyDescent="0.2">
      <c r="A36" s="1205" t="s">
        <v>337</v>
      </c>
      <c r="B36" s="1206"/>
      <c r="C36" s="1205" t="s">
        <v>338</v>
      </c>
      <c r="D36" s="1206"/>
      <c r="E36" s="1205" t="s">
        <v>339</v>
      </c>
      <c r="F36" s="1213"/>
      <c r="G36" s="1213"/>
      <c r="H36" s="1206"/>
    </row>
    <row r="37" spans="1:11" ht="7.5" customHeight="1" x14ac:dyDescent="0.2">
      <c r="A37" s="1173"/>
      <c r="B37" s="1173"/>
      <c r="C37" s="1173"/>
      <c r="D37" s="1173"/>
      <c r="E37" s="1173"/>
      <c r="F37" s="1173"/>
      <c r="G37" s="237"/>
      <c r="H37" s="237"/>
    </row>
    <row r="38" spans="1:11" ht="12.75" customHeight="1" x14ac:dyDescent="0.2">
      <c r="A38" s="238" t="s">
        <v>15</v>
      </c>
      <c r="B38" s="237"/>
      <c r="C38" s="237"/>
      <c r="D38" s="237"/>
      <c r="E38" s="237"/>
      <c r="F38" s="237"/>
      <c r="G38" s="237"/>
      <c r="H38" s="237"/>
    </row>
    <row r="39" spans="1:11" ht="110.25" customHeight="1" x14ac:dyDescent="0.2">
      <c r="A39" s="1176"/>
      <c r="B39" s="1176"/>
      <c r="C39" s="1176"/>
      <c r="D39" s="1176"/>
      <c r="E39" s="1176"/>
      <c r="F39" s="1176"/>
      <c r="G39" s="1176"/>
      <c r="H39" s="1176"/>
    </row>
    <row r="40" spans="1:11" ht="5.25" customHeight="1" x14ac:dyDescent="0.2">
      <c r="A40" s="237"/>
      <c r="B40" s="237"/>
      <c r="C40" s="237"/>
      <c r="D40" s="237"/>
      <c r="E40" s="237"/>
      <c r="F40" s="237"/>
      <c r="G40" s="237"/>
      <c r="H40" s="237"/>
    </row>
    <row r="41" spans="1:11" ht="12" customHeight="1" x14ac:dyDescent="0.2">
      <c r="A41" s="239" t="s">
        <v>340</v>
      </c>
      <c r="B41" s="225"/>
      <c r="C41" s="225"/>
      <c r="D41" s="225"/>
      <c r="E41" s="225"/>
      <c r="F41" s="225"/>
      <c r="G41" s="240" t="s">
        <v>356</v>
      </c>
      <c r="H41" s="241">
        <v>41964</v>
      </c>
    </row>
    <row r="42" spans="1:11" ht="12.75" customHeight="1" x14ac:dyDescent="0.2">
      <c r="A42" s="242" t="s">
        <v>355</v>
      </c>
      <c r="B42" s="225"/>
      <c r="C42" s="225"/>
      <c r="D42" s="225"/>
      <c r="E42" s="225"/>
      <c r="F42" s="225"/>
      <c r="G42" s="243" t="s">
        <v>357</v>
      </c>
      <c r="H42" s="241">
        <v>41912</v>
      </c>
    </row>
  </sheetData>
  <sheetProtection password="D65B" sheet="1" objects="1" scenarios="1"/>
  <mergeCells count="67">
    <mergeCell ref="A1:H1"/>
    <mergeCell ref="D8:E9"/>
    <mergeCell ref="G2:H2"/>
    <mergeCell ref="D19:E19"/>
    <mergeCell ref="D18:E18"/>
    <mergeCell ref="D17:E17"/>
    <mergeCell ref="D16:E16"/>
    <mergeCell ref="D15:E15"/>
    <mergeCell ref="B16:C16"/>
    <mergeCell ref="A12:H12"/>
    <mergeCell ref="B14:C14"/>
    <mergeCell ref="D14:E14"/>
    <mergeCell ref="B15:C15"/>
    <mergeCell ref="D24:E24"/>
    <mergeCell ref="D23:E23"/>
    <mergeCell ref="D22:E22"/>
    <mergeCell ref="D21:E21"/>
    <mergeCell ref="D20:E20"/>
    <mergeCell ref="A36:B36"/>
    <mergeCell ref="C36:D36"/>
    <mergeCell ref="E36:H36"/>
    <mergeCell ref="B33:E33"/>
    <mergeCell ref="F33:H33"/>
    <mergeCell ref="A34:B34"/>
    <mergeCell ref="C34:D34"/>
    <mergeCell ref="E34:H34"/>
    <mergeCell ref="A35:B35"/>
    <mergeCell ref="C35:D35"/>
    <mergeCell ref="E35:H35"/>
    <mergeCell ref="A25:H25"/>
    <mergeCell ref="B26:C26"/>
    <mergeCell ref="D26:E26"/>
    <mergeCell ref="B32:E32"/>
    <mergeCell ref="F32:H32"/>
    <mergeCell ref="B27:C27"/>
    <mergeCell ref="D27:E27"/>
    <mergeCell ref="B28:C28"/>
    <mergeCell ref="D28:E28"/>
    <mergeCell ref="B29:C29"/>
    <mergeCell ref="D29:E29"/>
    <mergeCell ref="F29:H29"/>
    <mergeCell ref="A30:C30"/>
    <mergeCell ref="D30:E30"/>
    <mergeCell ref="F30:H30"/>
    <mergeCell ref="A31:H31"/>
    <mergeCell ref="A24:C24"/>
    <mergeCell ref="B21:C21"/>
    <mergeCell ref="B22:C22"/>
    <mergeCell ref="B19:C19"/>
    <mergeCell ref="B20:C20"/>
    <mergeCell ref="B23:C23"/>
    <mergeCell ref="A37:F37"/>
    <mergeCell ref="J31:K31"/>
    <mergeCell ref="A39:H39"/>
    <mergeCell ref="A13:H13"/>
    <mergeCell ref="A4:H4"/>
    <mergeCell ref="A5:E5"/>
    <mergeCell ref="F5:H5"/>
    <mergeCell ref="A9:C9"/>
    <mergeCell ref="A8:C8"/>
    <mergeCell ref="F6:H6"/>
    <mergeCell ref="F7:H7"/>
    <mergeCell ref="A10:H10"/>
    <mergeCell ref="A11:C11"/>
    <mergeCell ref="D11:E11"/>
    <mergeCell ref="B17:C17"/>
    <mergeCell ref="B18:C18"/>
  </mergeCells>
  <printOptions horizontalCentered="1"/>
  <pageMargins left="0.25" right="0.25" top="0.75" bottom="0.25" header="0.3" footer="0.3"/>
  <pageSetup scale="87"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70C0"/>
    <pageSetUpPr fitToPage="1"/>
  </sheetPr>
  <dimension ref="A1:K42"/>
  <sheetViews>
    <sheetView showGridLines="0" workbookViewId="0">
      <selection activeCell="C2" sqref="C2"/>
    </sheetView>
  </sheetViews>
  <sheetFormatPr defaultColWidth="9.140625" defaultRowHeight="12.75" x14ac:dyDescent="0.2"/>
  <cols>
    <col min="1" max="1" width="5.85546875" style="224" customWidth="1"/>
    <col min="2" max="2" width="9" style="224" customWidth="1"/>
    <col min="3" max="3" width="51.5703125" style="224" customWidth="1"/>
    <col min="4" max="4" width="10.85546875" style="224" customWidth="1"/>
    <col min="5" max="7" width="18.140625" style="224" customWidth="1"/>
    <col min="8" max="8" width="17.140625" style="224" customWidth="1"/>
    <col min="9" max="9" width="1.85546875" style="224" customWidth="1"/>
    <col min="10" max="10" width="9.140625" style="224"/>
    <col min="11" max="11" width="13" style="224" customWidth="1"/>
    <col min="12" max="16384" width="9.140625" style="224"/>
  </cols>
  <sheetData>
    <row r="1" spans="1:8" ht="26.25" x14ac:dyDescent="0.2">
      <c r="A1" s="1230" t="s">
        <v>1216</v>
      </c>
      <c r="B1" s="1230"/>
      <c r="C1" s="1230"/>
      <c r="D1" s="1230"/>
      <c r="E1" s="1230"/>
      <c r="F1" s="1230"/>
      <c r="G1" s="1230"/>
      <c r="H1" s="1230"/>
    </row>
    <row r="2" spans="1:8" x14ac:dyDescent="0.2">
      <c r="A2" s="269" t="s">
        <v>128</v>
      </c>
      <c r="B2" s="225"/>
      <c r="C2" s="271"/>
      <c r="D2" s="225"/>
      <c r="F2" s="270"/>
      <c r="G2" s="270" t="s">
        <v>14</v>
      </c>
      <c r="H2" s="271"/>
    </row>
    <row r="3" spans="1:8" ht="6" customHeight="1" x14ac:dyDescent="0.2">
      <c r="A3" s="269"/>
      <c r="B3" s="225"/>
      <c r="C3" s="225"/>
      <c r="D3" s="225"/>
      <c r="E3" s="270"/>
      <c r="F3" s="270"/>
      <c r="G3" s="270"/>
      <c r="H3" s="225"/>
    </row>
    <row r="4" spans="1:8" ht="32.25" customHeight="1" x14ac:dyDescent="0.2">
      <c r="A4" s="1263" t="s">
        <v>368</v>
      </c>
      <c r="B4" s="1264"/>
      <c r="C4" s="1264"/>
      <c r="D4" s="1264"/>
      <c r="E4" s="1264"/>
      <c r="F4" s="1264"/>
      <c r="G4" s="1264"/>
      <c r="H4" s="1265"/>
    </row>
    <row r="5" spans="1:8" ht="24" customHeight="1" x14ac:dyDescent="0.2">
      <c r="A5" s="1266" t="s">
        <v>296</v>
      </c>
      <c r="B5" s="1267"/>
      <c r="C5" s="1268"/>
      <c r="D5" s="260" t="s">
        <v>298</v>
      </c>
      <c r="E5" s="256" t="s">
        <v>385</v>
      </c>
      <c r="F5" s="256" t="s">
        <v>385</v>
      </c>
      <c r="G5" s="256" t="s">
        <v>385</v>
      </c>
      <c r="H5" s="254" t="s">
        <v>385</v>
      </c>
    </row>
    <row r="6" spans="1:8" ht="12.75" customHeight="1" x14ac:dyDescent="0.2">
      <c r="A6" s="233" t="s">
        <v>382</v>
      </c>
      <c r="B6" s="276"/>
      <c r="C6" s="277"/>
      <c r="D6" s="253" t="s">
        <v>295</v>
      </c>
      <c r="E6" s="272"/>
      <c r="F6" s="272"/>
      <c r="G6" s="272"/>
      <c r="H6" s="236"/>
    </row>
    <row r="7" spans="1:8" ht="13.5" customHeight="1" x14ac:dyDescent="0.2">
      <c r="A7" s="261" t="s">
        <v>383</v>
      </c>
      <c r="B7" s="235"/>
      <c r="C7" s="262"/>
      <c r="D7" s="252" t="s">
        <v>384</v>
      </c>
      <c r="E7" s="273"/>
      <c r="F7" s="273"/>
      <c r="G7" s="273"/>
      <c r="H7" s="236"/>
    </row>
    <row r="8" spans="1:8" ht="26.25" customHeight="1" x14ac:dyDescent="0.2">
      <c r="A8" s="1269" t="s">
        <v>369</v>
      </c>
      <c r="B8" s="1270"/>
      <c r="C8" s="1270"/>
      <c r="D8" s="1239"/>
      <c r="E8" s="1270"/>
      <c r="F8" s="1270"/>
      <c r="G8" s="1270"/>
      <c r="H8" s="1240"/>
    </row>
    <row r="9" spans="1:8" ht="12.95" customHeight="1" x14ac:dyDescent="0.2">
      <c r="A9" s="1200" t="s">
        <v>342</v>
      </c>
      <c r="B9" s="1201"/>
      <c r="C9" s="1202"/>
      <c r="D9" s="245" t="s">
        <v>343</v>
      </c>
      <c r="E9" s="274">
        <v>12</v>
      </c>
      <c r="F9" s="274">
        <v>12</v>
      </c>
      <c r="G9" s="274">
        <v>12</v>
      </c>
      <c r="H9" s="275">
        <v>12</v>
      </c>
    </row>
    <row r="10" spans="1:8" ht="27" customHeight="1" x14ac:dyDescent="0.2">
      <c r="A10" s="1238" t="s">
        <v>370</v>
      </c>
      <c r="B10" s="1239"/>
      <c r="C10" s="1239"/>
      <c r="D10" s="1239"/>
      <c r="E10" s="1239"/>
      <c r="F10" s="1239"/>
      <c r="G10" s="1239"/>
      <c r="H10" s="1240"/>
    </row>
    <row r="11" spans="1:8" ht="12.95" customHeight="1" x14ac:dyDescent="0.2">
      <c r="A11" s="1241" t="s">
        <v>300</v>
      </c>
      <c r="B11" s="1242"/>
      <c r="C11" s="1242"/>
      <c r="D11" s="1242"/>
      <c r="E11" s="1242"/>
      <c r="F11" s="1242"/>
      <c r="G11" s="1242"/>
      <c r="H11" s="1243"/>
    </row>
    <row r="12" spans="1:8" ht="14.1" customHeight="1" x14ac:dyDescent="0.2">
      <c r="A12" s="227" t="s">
        <v>301</v>
      </c>
      <c r="B12" s="1205" t="s">
        <v>358</v>
      </c>
      <c r="C12" s="1206"/>
      <c r="D12" s="287" t="s">
        <v>298</v>
      </c>
      <c r="E12" s="296"/>
      <c r="F12" s="295"/>
      <c r="G12" s="295"/>
      <c r="H12" s="295"/>
    </row>
    <row r="13" spans="1:8" ht="14.1" customHeight="1" x14ac:dyDescent="0.2">
      <c r="A13" s="227" t="s">
        <v>302</v>
      </c>
      <c r="B13" s="1205" t="s">
        <v>303</v>
      </c>
      <c r="C13" s="1206"/>
      <c r="D13" s="244" t="s">
        <v>304</v>
      </c>
      <c r="E13" s="296"/>
      <c r="F13" s="295"/>
      <c r="G13" s="295"/>
      <c r="H13" s="295"/>
    </row>
    <row r="14" spans="1:8" ht="14.1" customHeight="1" x14ac:dyDescent="0.2">
      <c r="A14" s="227" t="s">
        <v>305</v>
      </c>
      <c r="B14" s="1205" t="s">
        <v>306</v>
      </c>
      <c r="C14" s="1206"/>
      <c r="D14" s="244" t="s">
        <v>307</v>
      </c>
      <c r="E14" s="296"/>
      <c r="F14" s="295"/>
      <c r="G14" s="295"/>
      <c r="H14" s="295"/>
    </row>
    <row r="15" spans="1:8" ht="14.1" customHeight="1" x14ac:dyDescent="0.2">
      <c r="A15" s="227" t="s">
        <v>308</v>
      </c>
      <c r="B15" s="1205" t="s">
        <v>309</v>
      </c>
      <c r="C15" s="1206"/>
      <c r="D15" s="244" t="s">
        <v>307</v>
      </c>
      <c r="E15" s="296"/>
      <c r="F15" s="295"/>
      <c r="G15" s="295"/>
      <c r="H15" s="295"/>
    </row>
    <row r="16" spans="1:8" ht="14.1" customHeight="1" x14ac:dyDescent="0.2">
      <c r="A16" s="227" t="s">
        <v>310</v>
      </c>
      <c r="B16" s="1205" t="s">
        <v>311</v>
      </c>
      <c r="C16" s="1206"/>
      <c r="D16" s="244" t="s">
        <v>307</v>
      </c>
      <c r="E16" s="296"/>
      <c r="F16" s="295"/>
      <c r="G16" s="295"/>
      <c r="H16" s="295"/>
    </row>
    <row r="17" spans="1:11" ht="27" customHeight="1" x14ac:dyDescent="0.2">
      <c r="A17" s="227" t="s">
        <v>312</v>
      </c>
      <c r="B17" s="1207" t="s">
        <v>346</v>
      </c>
      <c r="C17" s="1199"/>
      <c r="D17" s="244" t="s">
        <v>307</v>
      </c>
      <c r="E17" s="296"/>
      <c r="F17" s="295"/>
      <c r="G17" s="295"/>
      <c r="H17" s="295"/>
    </row>
    <row r="18" spans="1:11" ht="14.1" customHeight="1" x14ac:dyDescent="0.2">
      <c r="A18" s="227" t="s">
        <v>313</v>
      </c>
      <c r="B18" s="1205" t="s">
        <v>314</v>
      </c>
      <c r="C18" s="1206"/>
      <c r="D18" s="244" t="s">
        <v>307</v>
      </c>
      <c r="E18" s="296"/>
      <c r="F18" s="295"/>
      <c r="G18" s="295"/>
      <c r="H18" s="295"/>
    </row>
    <row r="19" spans="1:11" ht="28.5" customHeight="1" x14ac:dyDescent="0.2">
      <c r="A19" s="227" t="s">
        <v>315</v>
      </c>
      <c r="B19" s="1207" t="s">
        <v>347</v>
      </c>
      <c r="C19" s="1199"/>
      <c r="D19" s="244" t="s">
        <v>307</v>
      </c>
      <c r="E19" s="296"/>
      <c r="F19" s="295"/>
      <c r="G19" s="295"/>
      <c r="H19" s="295"/>
    </row>
    <row r="20" spans="1:11" ht="14.1" customHeight="1" x14ac:dyDescent="0.2">
      <c r="A20" s="247"/>
      <c r="B20" s="1205" t="s">
        <v>316</v>
      </c>
      <c r="C20" s="1206"/>
      <c r="D20" s="244" t="s">
        <v>225</v>
      </c>
      <c r="E20" s="300">
        <f>+E12-E13+E14+E15+E16+E17+E18+E19</f>
        <v>0</v>
      </c>
      <c r="F20" s="300">
        <f>+F12-F13+F14+F15+F16+F17+F18+F19</f>
        <v>0</v>
      </c>
      <c r="G20" s="300">
        <f t="shared" ref="G20" si="0">+G12-G13+G14+G15+G16+G17+G18+G19</f>
        <v>0</v>
      </c>
      <c r="H20" s="300">
        <f>+H12-H13+H14+H15+H16+H17+H18+H19</f>
        <v>0</v>
      </c>
    </row>
    <row r="21" spans="1:11" ht="15.75" customHeight="1" x14ac:dyDescent="0.2">
      <c r="A21" s="248" t="s">
        <v>317</v>
      </c>
      <c r="B21" s="1205" t="s">
        <v>318</v>
      </c>
      <c r="C21" s="1206"/>
      <c r="D21" s="244" t="s">
        <v>319</v>
      </c>
      <c r="E21" s="301">
        <f>+E9</f>
        <v>12</v>
      </c>
      <c r="F21" s="301">
        <f t="shared" ref="F21:G21" si="1">+F9</f>
        <v>12</v>
      </c>
      <c r="G21" s="301">
        <f t="shared" si="1"/>
        <v>12</v>
      </c>
      <c r="H21" s="302">
        <f>+H9</f>
        <v>12</v>
      </c>
    </row>
    <row r="22" spans="1:11" ht="14.1" customHeight="1" x14ac:dyDescent="0.2">
      <c r="A22" s="247"/>
      <c r="B22" s="1205" t="s">
        <v>359</v>
      </c>
      <c r="C22" s="1206"/>
      <c r="D22" s="244" t="s">
        <v>225</v>
      </c>
      <c r="E22" s="300">
        <f>+E20/E21</f>
        <v>0</v>
      </c>
      <c r="F22" s="300">
        <f t="shared" ref="F22:G22" si="2">+F20/F21</f>
        <v>0</v>
      </c>
      <c r="G22" s="300">
        <f t="shared" si="2"/>
        <v>0</v>
      </c>
      <c r="H22" s="303">
        <f>+H20/H21</f>
        <v>0</v>
      </c>
    </row>
    <row r="23" spans="1:11" ht="27.75" customHeight="1" x14ac:dyDescent="0.2">
      <c r="A23" s="248" t="s">
        <v>360</v>
      </c>
      <c r="B23" s="1205" t="s">
        <v>361</v>
      </c>
      <c r="C23" s="1206"/>
      <c r="D23" s="244" t="s">
        <v>304</v>
      </c>
      <c r="E23" s="296"/>
      <c r="F23" s="296"/>
      <c r="G23" s="296"/>
      <c r="H23" s="295"/>
    </row>
    <row r="24" spans="1:11" ht="14.1" customHeight="1" x14ac:dyDescent="0.2">
      <c r="A24" s="1200" t="s">
        <v>371</v>
      </c>
      <c r="B24" s="1201"/>
      <c r="C24" s="1202"/>
      <c r="D24" s="257" t="s">
        <v>343</v>
      </c>
      <c r="E24" s="300">
        <f>+E22-E23</f>
        <v>0</v>
      </c>
      <c r="F24" s="300">
        <f t="shared" ref="F24:G24" si="3">+F22-F23</f>
        <v>0</v>
      </c>
      <c r="G24" s="300">
        <f t="shared" si="3"/>
        <v>0</v>
      </c>
      <c r="H24" s="300">
        <f>+H22-H23</f>
        <v>0</v>
      </c>
    </row>
    <row r="25" spans="1:11" ht="40.5" customHeight="1" x14ac:dyDescent="0.2">
      <c r="A25" s="1246" t="s">
        <v>372</v>
      </c>
      <c r="B25" s="1247"/>
      <c r="C25" s="1247"/>
      <c r="D25" s="1247"/>
      <c r="E25" s="1248"/>
      <c r="F25" s="1248"/>
      <c r="G25" s="1248"/>
      <c r="H25" s="1249"/>
    </row>
    <row r="26" spans="1:11" ht="39.75" customHeight="1" x14ac:dyDescent="0.2">
      <c r="A26" s="249" t="s">
        <v>320</v>
      </c>
      <c r="B26" s="1244" t="s">
        <v>373</v>
      </c>
      <c r="C26" s="1245"/>
      <c r="D26" s="287" t="s">
        <v>298</v>
      </c>
      <c r="E26" s="304"/>
      <c r="F26" s="304"/>
      <c r="G26" s="304"/>
      <c r="H26" s="304"/>
    </row>
    <row r="27" spans="1:11" ht="29.25" customHeight="1" x14ac:dyDescent="0.2">
      <c r="A27" s="249" t="s">
        <v>322</v>
      </c>
      <c r="B27" s="1244" t="s">
        <v>374</v>
      </c>
      <c r="C27" s="1245"/>
      <c r="D27" s="263" t="s">
        <v>323</v>
      </c>
      <c r="E27" s="265" t="s">
        <v>362</v>
      </c>
      <c r="F27" s="265" t="s">
        <v>362</v>
      </c>
      <c r="G27" s="265" t="s">
        <v>362</v>
      </c>
      <c r="H27" s="265" t="s">
        <v>362</v>
      </c>
    </row>
    <row r="28" spans="1:11" ht="14.1" customHeight="1" x14ac:dyDescent="0.2">
      <c r="A28" s="250"/>
      <c r="B28" s="1284" t="s">
        <v>363</v>
      </c>
      <c r="C28" s="1285"/>
      <c r="D28" s="263" t="s">
        <v>225</v>
      </c>
      <c r="E28" s="305">
        <f>+E26*0.75</f>
        <v>0</v>
      </c>
      <c r="F28" s="305">
        <f>+F26*0.75</f>
        <v>0</v>
      </c>
      <c r="G28" s="305">
        <f>+G26*0.75</f>
        <v>0</v>
      </c>
      <c r="H28" s="305">
        <f>+H26*0.75</f>
        <v>0</v>
      </c>
    </row>
    <row r="29" spans="1:11" ht="27.75" customHeight="1" x14ac:dyDescent="0.2">
      <c r="A29" s="251" t="s">
        <v>326</v>
      </c>
      <c r="B29" s="1284" t="s">
        <v>364</v>
      </c>
      <c r="C29" s="1285"/>
      <c r="D29" s="263" t="s">
        <v>304</v>
      </c>
      <c r="E29" s="304"/>
      <c r="F29" s="304"/>
      <c r="G29" s="304"/>
      <c r="H29" s="304"/>
    </row>
    <row r="30" spans="1:11" ht="14.1" customHeight="1" thickBot="1" x14ac:dyDescent="0.25">
      <c r="A30" s="1250" t="s">
        <v>375</v>
      </c>
      <c r="B30" s="1251"/>
      <c r="C30" s="1252"/>
      <c r="D30" s="264" t="s">
        <v>349</v>
      </c>
      <c r="E30" s="306">
        <f>+E28-E29</f>
        <v>0</v>
      </c>
      <c r="F30" s="306">
        <f>+F28-F29</f>
        <v>0</v>
      </c>
      <c r="G30" s="306">
        <f>+G28-G29</f>
        <v>0</v>
      </c>
      <c r="H30" s="306">
        <f>+H28-H29</f>
        <v>0</v>
      </c>
    </row>
    <row r="31" spans="1:11" ht="12.95" customHeight="1" thickBot="1" x14ac:dyDescent="0.25">
      <c r="A31" s="1253" t="s">
        <v>376</v>
      </c>
      <c r="B31" s="1254"/>
      <c r="C31" s="1254"/>
      <c r="D31" s="1254"/>
      <c r="E31" s="1255"/>
      <c r="F31" s="1255"/>
      <c r="G31" s="1255"/>
      <c r="H31" s="1256"/>
      <c r="J31" s="1174" t="s">
        <v>165</v>
      </c>
      <c r="K31" s="1175"/>
    </row>
    <row r="32" spans="1:11" ht="40.5" customHeight="1" x14ac:dyDescent="0.2">
      <c r="A32" s="1257" t="s">
        <v>377</v>
      </c>
      <c r="B32" s="1258"/>
      <c r="C32" s="1258"/>
      <c r="D32" s="1259"/>
      <c r="E32" s="1260"/>
      <c r="F32" s="1261"/>
      <c r="G32" s="1261"/>
      <c r="H32" s="1262"/>
      <c r="J32" s="309" t="s">
        <v>409</v>
      </c>
      <c r="K32" s="310">
        <f>+E24+H24+F24+G24</f>
        <v>0</v>
      </c>
    </row>
    <row r="33" spans="1:11" ht="30" customHeight="1" thickBot="1" x14ac:dyDescent="0.25">
      <c r="A33" s="1207" t="s">
        <v>378</v>
      </c>
      <c r="B33" s="1198"/>
      <c r="C33" s="1198"/>
      <c r="D33" s="1199"/>
      <c r="E33" s="1214"/>
      <c r="F33" s="1215"/>
      <c r="G33" s="1215"/>
      <c r="H33" s="1216"/>
      <c r="J33" s="311" t="s">
        <v>410</v>
      </c>
      <c r="K33" s="312">
        <f>+E30+H30+F30+G30</f>
        <v>0</v>
      </c>
    </row>
    <row r="34" spans="1:11" x14ac:dyDescent="0.2">
      <c r="A34" s="1277" t="s">
        <v>331</v>
      </c>
      <c r="B34" s="1278"/>
      <c r="C34" s="1227" t="s">
        <v>332</v>
      </c>
      <c r="D34" s="1228"/>
      <c r="E34" s="1227" t="s">
        <v>333</v>
      </c>
      <c r="F34" s="1229"/>
      <c r="G34" s="1229"/>
      <c r="H34" s="1228"/>
    </row>
    <row r="35" spans="1:11" ht="28.5" customHeight="1" x14ac:dyDescent="0.2">
      <c r="A35" s="1279" t="s">
        <v>379</v>
      </c>
      <c r="B35" s="1280"/>
      <c r="C35" s="1281" t="s">
        <v>380</v>
      </c>
      <c r="D35" s="1280"/>
      <c r="E35" s="1281" t="s">
        <v>381</v>
      </c>
      <c r="F35" s="1282"/>
      <c r="G35" s="1282"/>
      <c r="H35" s="1283"/>
    </row>
    <row r="36" spans="1:11" ht="27.75" customHeight="1" x14ac:dyDescent="0.2">
      <c r="A36" s="1272" t="s">
        <v>337</v>
      </c>
      <c r="B36" s="1273"/>
      <c r="C36" s="1274" t="s">
        <v>365</v>
      </c>
      <c r="D36" s="1273"/>
      <c r="E36" s="1274" t="s">
        <v>366</v>
      </c>
      <c r="F36" s="1275"/>
      <c r="G36" s="1275"/>
      <c r="H36" s="1276"/>
    </row>
    <row r="37" spans="1:11" ht="8.25" customHeight="1" x14ac:dyDescent="0.2">
      <c r="A37" s="237"/>
      <c r="B37" s="237"/>
      <c r="C37" s="237"/>
      <c r="D37" s="237"/>
      <c r="E37" s="237"/>
      <c r="F37" s="237"/>
      <c r="G37" s="237"/>
      <c r="H37" s="237"/>
    </row>
    <row r="38" spans="1:11" x14ac:dyDescent="0.2">
      <c r="A38" s="238" t="s">
        <v>386</v>
      </c>
      <c r="B38" s="237"/>
      <c r="C38" s="237"/>
      <c r="D38" s="237"/>
      <c r="E38" s="237"/>
      <c r="F38" s="237"/>
      <c r="G38" s="237"/>
      <c r="H38" s="237"/>
    </row>
    <row r="39" spans="1:11" ht="105.75" customHeight="1" x14ac:dyDescent="0.2">
      <c r="A39" s="1271"/>
      <c r="B39" s="1271"/>
      <c r="C39" s="1271"/>
      <c r="D39" s="1271"/>
      <c r="E39" s="1271"/>
      <c r="F39" s="1271"/>
      <c r="G39" s="1271"/>
      <c r="H39" s="1271"/>
    </row>
    <row r="40" spans="1:11" ht="6.75" customHeight="1" x14ac:dyDescent="0.2">
      <c r="A40" s="237"/>
      <c r="B40" s="237"/>
      <c r="C40" s="237"/>
      <c r="D40" s="237"/>
      <c r="E40" s="237"/>
      <c r="F40" s="237"/>
      <c r="G40" s="237"/>
      <c r="H40" s="237"/>
    </row>
    <row r="41" spans="1:11" ht="15" customHeight="1" x14ac:dyDescent="0.2">
      <c r="A41" s="239" t="s">
        <v>340</v>
      </c>
      <c r="B41" s="225"/>
      <c r="C41" s="225"/>
      <c r="D41" s="225"/>
      <c r="E41" s="240" t="s">
        <v>356</v>
      </c>
      <c r="F41" s="240"/>
      <c r="G41" s="240"/>
      <c r="H41" s="266">
        <v>41939</v>
      </c>
    </row>
    <row r="42" spans="1:11" ht="10.5" customHeight="1" x14ac:dyDescent="0.2">
      <c r="A42" s="267" t="s">
        <v>367</v>
      </c>
      <c r="B42" s="225"/>
      <c r="C42" s="225"/>
      <c r="D42" s="225"/>
      <c r="E42" s="240" t="s">
        <v>357</v>
      </c>
      <c r="F42" s="240"/>
      <c r="G42" s="240"/>
      <c r="H42" s="266">
        <v>41912</v>
      </c>
    </row>
  </sheetData>
  <sheetProtection algorithmName="SHA-512" hashValue="0qfLTPni04s8Zs7wnan+vyS8gUo2Gy94nNj1xmcXx0fBSdj4WVahrdQ767OKyniWMnI7hJyW0l/FKrSoE/nB0w==" saltValue="W7+48AYf1aPt/7y2VWr1Dw==" spinCount="100000" sheet="1" objects="1" scenarios="1"/>
  <mergeCells count="42">
    <mergeCell ref="A1:H1"/>
    <mergeCell ref="A39:H39"/>
    <mergeCell ref="A36:B36"/>
    <mergeCell ref="C36:D36"/>
    <mergeCell ref="E36:H36"/>
    <mergeCell ref="A34:B34"/>
    <mergeCell ref="C34:D34"/>
    <mergeCell ref="E34:H34"/>
    <mergeCell ref="A35:B35"/>
    <mergeCell ref="C35:D35"/>
    <mergeCell ref="E35:H35"/>
    <mergeCell ref="A33:D33"/>
    <mergeCell ref="E33:H33"/>
    <mergeCell ref="B27:C27"/>
    <mergeCell ref="B28:C28"/>
    <mergeCell ref="B29:C29"/>
    <mergeCell ref="A32:D32"/>
    <mergeCell ref="E32:H32"/>
    <mergeCell ref="A4:H4"/>
    <mergeCell ref="A5:C5"/>
    <mergeCell ref="A8:H8"/>
    <mergeCell ref="A9:C9"/>
    <mergeCell ref="B17:C17"/>
    <mergeCell ref="B14:C14"/>
    <mergeCell ref="B15:C15"/>
    <mergeCell ref="B16:C16"/>
    <mergeCell ref="J31:K31"/>
    <mergeCell ref="A10:H10"/>
    <mergeCell ref="A11:H11"/>
    <mergeCell ref="B12:C12"/>
    <mergeCell ref="B13:C13"/>
    <mergeCell ref="B18:C18"/>
    <mergeCell ref="B19:C19"/>
    <mergeCell ref="B26:C26"/>
    <mergeCell ref="B20:C20"/>
    <mergeCell ref="B21:C21"/>
    <mergeCell ref="B22:C22"/>
    <mergeCell ref="B23:C23"/>
    <mergeCell ref="A24:C24"/>
    <mergeCell ref="A25:H25"/>
    <mergeCell ref="A30:C30"/>
    <mergeCell ref="A31:H31"/>
  </mergeCells>
  <printOptions horizontalCentered="1"/>
  <pageMargins left="0.25" right="0.25" top="0.75" bottom="0.25" header="0.3" footer="0.3"/>
  <pageSetup scale="69"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6666"/>
    <pageSetUpPr fitToPage="1"/>
  </sheetPr>
  <dimension ref="A1:M47"/>
  <sheetViews>
    <sheetView showGridLines="0" tabSelected="1" topLeftCell="A7" workbookViewId="0">
      <selection activeCell="F28" sqref="F28:G28"/>
    </sheetView>
  </sheetViews>
  <sheetFormatPr defaultColWidth="9.140625" defaultRowHeight="12.75" x14ac:dyDescent="0.2"/>
  <cols>
    <col min="1" max="1" width="5" style="224" customWidth="1"/>
    <col min="2" max="2" width="9.85546875" style="224" customWidth="1"/>
    <col min="3" max="3" width="37.85546875" style="224" customWidth="1"/>
    <col min="4" max="4" width="13" style="224" customWidth="1"/>
    <col min="5" max="5" width="11" style="224" bestFit="1" customWidth="1"/>
    <col min="6" max="6" width="4" style="224" customWidth="1"/>
    <col min="7" max="7" width="15.85546875" style="224" customWidth="1"/>
    <col min="8" max="8" width="18" style="224" customWidth="1"/>
    <col min="9" max="9" width="19.7109375" style="224" customWidth="1"/>
    <col min="10" max="10" width="19.85546875" style="224" customWidth="1"/>
    <col min="11" max="11" width="1.85546875" style="224" customWidth="1"/>
    <col min="12" max="12" width="9.140625" style="224"/>
    <col min="13" max="13" width="14.7109375" style="224" customWidth="1"/>
    <col min="14" max="14" width="21.28515625" style="224" customWidth="1"/>
    <col min="15" max="16384" width="9.140625" style="224"/>
  </cols>
  <sheetData>
    <row r="1" spans="1:10" ht="26.25" x14ac:dyDescent="0.2">
      <c r="A1" s="1230" t="s">
        <v>1216</v>
      </c>
      <c r="B1" s="1230"/>
      <c r="C1" s="1230"/>
      <c r="D1" s="1230"/>
      <c r="E1" s="1230"/>
      <c r="F1" s="1230"/>
      <c r="G1" s="1230"/>
      <c r="H1" s="1230"/>
      <c r="I1" s="1230"/>
      <c r="J1" s="1230"/>
    </row>
    <row r="2" spans="1:10" x14ac:dyDescent="0.2">
      <c r="A2" s="269" t="s">
        <v>128</v>
      </c>
      <c r="B2" s="225"/>
      <c r="C2" s="1235"/>
      <c r="D2" s="1235"/>
      <c r="E2" s="1235"/>
      <c r="F2" s="1235"/>
      <c r="H2" s="270"/>
      <c r="I2" s="270" t="s">
        <v>14</v>
      </c>
      <c r="J2" s="271"/>
    </row>
    <row r="3" spans="1:10" ht="5.25" customHeight="1" x14ac:dyDescent="0.2">
      <c r="A3" s="225"/>
      <c r="B3" s="225"/>
      <c r="C3" s="225"/>
      <c r="D3" s="225"/>
      <c r="E3" s="225"/>
      <c r="F3" s="225"/>
      <c r="G3" s="225"/>
      <c r="H3" s="225"/>
      <c r="I3" s="225"/>
      <c r="J3" s="225"/>
    </row>
    <row r="4" spans="1:10" ht="31.5" customHeight="1" x14ac:dyDescent="0.2">
      <c r="A4" s="1308" t="s">
        <v>394</v>
      </c>
      <c r="B4" s="1181"/>
      <c r="C4" s="1181"/>
      <c r="D4" s="1181"/>
      <c r="E4" s="1182"/>
      <c r="F4" s="1182"/>
      <c r="G4" s="1182"/>
      <c r="H4" s="1182"/>
      <c r="I4" s="1182"/>
      <c r="J4" s="1183"/>
    </row>
    <row r="5" spans="1:10" ht="12.75" customHeight="1" x14ac:dyDescent="0.2">
      <c r="A5" s="279" t="s">
        <v>296</v>
      </c>
      <c r="B5" s="313"/>
      <c r="C5" s="313"/>
      <c r="D5" s="314"/>
      <c r="E5" s="284" t="s">
        <v>298</v>
      </c>
      <c r="F5" s="1309" t="s">
        <v>387</v>
      </c>
      <c r="G5" s="1310"/>
      <c r="H5" s="254" t="s">
        <v>387</v>
      </c>
      <c r="I5" s="254" t="s">
        <v>387</v>
      </c>
      <c r="J5" s="254" t="s">
        <v>387</v>
      </c>
    </row>
    <row r="6" spans="1:10" x14ac:dyDescent="0.2">
      <c r="A6" s="280" t="s">
        <v>406</v>
      </c>
      <c r="B6" s="315"/>
      <c r="C6" s="315"/>
      <c r="D6" s="316"/>
      <c r="E6" s="253" t="s">
        <v>295</v>
      </c>
      <c r="F6" s="1304"/>
      <c r="G6" s="1305"/>
      <c r="H6" s="292"/>
      <c r="I6" s="292"/>
      <c r="J6" s="292"/>
    </row>
    <row r="7" spans="1:10" x14ac:dyDescent="0.2">
      <c r="A7" s="943" t="s">
        <v>407</v>
      </c>
      <c r="B7" s="276"/>
      <c r="C7" s="276"/>
      <c r="D7" s="277"/>
      <c r="E7" s="278" t="s">
        <v>384</v>
      </c>
      <c r="F7" s="1316"/>
      <c r="G7" s="1317"/>
      <c r="H7" s="292"/>
      <c r="I7" s="292"/>
      <c r="J7" s="292"/>
    </row>
    <row r="8" spans="1:10" ht="12.75" customHeight="1" x14ac:dyDescent="0.2">
      <c r="A8" s="1311" t="s">
        <v>388</v>
      </c>
      <c r="B8" s="1312"/>
      <c r="C8" s="1312"/>
      <c r="D8" s="1313"/>
      <c r="E8" s="1306" t="s">
        <v>298</v>
      </c>
      <c r="F8" s="1314" t="s">
        <v>389</v>
      </c>
      <c r="G8" s="1315"/>
      <c r="H8" s="254" t="s">
        <v>389</v>
      </c>
      <c r="I8" s="254" t="s">
        <v>389</v>
      </c>
      <c r="J8" s="254" t="s">
        <v>389</v>
      </c>
    </row>
    <row r="9" spans="1:10" x14ac:dyDescent="0.2">
      <c r="A9" s="281"/>
      <c r="B9" s="282"/>
      <c r="C9" s="282"/>
      <c r="D9" s="283"/>
      <c r="E9" s="1307"/>
      <c r="F9" s="1304"/>
      <c r="G9" s="1305"/>
      <c r="H9" s="292"/>
      <c r="I9" s="292"/>
      <c r="J9" s="292"/>
    </row>
    <row r="10" spans="1:10" ht="24" customHeight="1" x14ac:dyDescent="0.2">
      <c r="A10" s="1196" t="s">
        <v>395</v>
      </c>
      <c r="B10" s="1197"/>
      <c r="C10" s="1197"/>
      <c r="D10" s="1197"/>
      <c r="E10" s="1198"/>
      <c r="F10" s="1198"/>
      <c r="G10" s="1198"/>
      <c r="H10" s="1198"/>
      <c r="I10" s="1198"/>
      <c r="J10" s="1199"/>
    </row>
    <row r="11" spans="1:10" x14ac:dyDescent="0.2">
      <c r="A11" s="1200" t="s">
        <v>342</v>
      </c>
      <c r="B11" s="1201"/>
      <c r="C11" s="1201"/>
      <c r="D11" s="1202"/>
      <c r="E11" s="228" t="s">
        <v>349</v>
      </c>
      <c r="F11" s="1304">
        <v>12</v>
      </c>
      <c r="G11" s="1305"/>
      <c r="H11" s="258">
        <v>12</v>
      </c>
      <c r="I11" s="258">
        <v>12</v>
      </c>
      <c r="J11" s="258">
        <v>12</v>
      </c>
    </row>
    <row r="12" spans="1:10" ht="6" customHeight="1" x14ac:dyDescent="0.2">
      <c r="A12" s="317"/>
      <c r="B12" s="318"/>
      <c r="C12" s="318"/>
      <c r="D12" s="318"/>
      <c r="E12" s="319"/>
      <c r="F12" s="320"/>
      <c r="G12" s="320"/>
      <c r="H12" s="320"/>
      <c r="I12" s="320"/>
      <c r="J12" s="321"/>
    </row>
    <row r="13" spans="1:10" x14ac:dyDescent="0.2">
      <c r="A13" s="317"/>
      <c r="B13" s="318"/>
      <c r="C13" s="1321" t="s">
        <v>411</v>
      </c>
      <c r="D13" s="1321"/>
      <c r="E13" s="1321"/>
      <c r="F13" s="1322">
        <v>1</v>
      </c>
      <c r="G13" s="1323"/>
      <c r="H13" s="322"/>
      <c r="I13" s="322"/>
      <c r="J13" s="322">
        <v>1</v>
      </c>
    </row>
    <row r="14" spans="1:10" x14ac:dyDescent="0.2">
      <c r="A14" s="1207" t="s">
        <v>396</v>
      </c>
      <c r="B14" s="1198"/>
      <c r="C14" s="1198"/>
      <c r="D14" s="1198"/>
      <c r="E14" s="1198"/>
      <c r="F14" s="1198"/>
      <c r="G14" s="1198"/>
      <c r="H14" s="1198"/>
      <c r="I14" s="1198"/>
      <c r="J14" s="1199"/>
    </row>
    <row r="15" spans="1:10" ht="12.95" customHeight="1" x14ac:dyDescent="0.2">
      <c r="A15" s="1318" t="s">
        <v>1674</v>
      </c>
      <c r="B15" s="1319"/>
      <c r="C15" s="1319"/>
      <c r="D15" s="1319"/>
      <c r="E15" s="1319"/>
      <c r="F15" s="1319"/>
      <c r="G15" s="1319"/>
      <c r="H15" s="1319"/>
      <c r="I15" s="1319"/>
      <c r="J15" s="1320"/>
    </row>
    <row r="16" spans="1:10" ht="14.1" customHeight="1" x14ac:dyDescent="0.2">
      <c r="A16" s="227" t="s">
        <v>301</v>
      </c>
      <c r="B16" s="1205" t="s">
        <v>390</v>
      </c>
      <c r="C16" s="1213"/>
      <c r="D16" s="1206"/>
      <c r="E16" s="247" t="s">
        <v>298</v>
      </c>
      <c r="F16" s="1214"/>
      <c r="G16" s="1216"/>
      <c r="H16" s="295"/>
      <c r="I16" s="295"/>
      <c r="J16" s="296"/>
    </row>
    <row r="17" spans="1:10" ht="14.1" customHeight="1" x14ac:dyDescent="0.2">
      <c r="A17" s="227" t="s">
        <v>302</v>
      </c>
      <c r="B17" s="1205" t="s">
        <v>303</v>
      </c>
      <c r="C17" s="1213"/>
      <c r="D17" s="1206"/>
      <c r="E17" s="231" t="s">
        <v>304</v>
      </c>
      <c r="F17" s="1214"/>
      <c r="G17" s="1216"/>
      <c r="H17" s="295"/>
      <c r="I17" s="295"/>
      <c r="J17" s="296"/>
    </row>
    <row r="18" spans="1:10" ht="12.95" customHeight="1" x14ac:dyDescent="0.2">
      <c r="A18" s="227" t="s">
        <v>305</v>
      </c>
      <c r="B18" s="1205" t="s">
        <v>306</v>
      </c>
      <c r="C18" s="1213"/>
      <c r="D18" s="1206"/>
      <c r="E18" s="231" t="s">
        <v>307</v>
      </c>
      <c r="F18" s="1214"/>
      <c r="G18" s="1216"/>
      <c r="H18" s="295"/>
      <c r="I18" s="295"/>
      <c r="J18" s="296"/>
    </row>
    <row r="19" spans="1:10" ht="14.1" customHeight="1" x14ac:dyDescent="0.2">
      <c r="A19" s="227" t="s">
        <v>308</v>
      </c>
      <c r="B19" s="1205" t="s">
        <v>309</v>
      </c>
      <c r="C19" s="1213"/>
      <c r="D19" s="1206"/>
      <c r="E19" s="231" t="s">
        <v>307</v>
      </c>
      <c r="F19" s="1214"/>
      <c r="G19" s="1216"/>
      <c r="H19" s="295"/>
      <c r="I19" s="295"/>
      <c r="J19" s="296"/>
    </row>
    <row r="20" spans="1:10" ht="14.1" customHeight="1" x14ac:dyDescent="0.2">
      <c r="A20" s="227" t="s">
        <v>310</v>
      </c>
      <c r="B20" s="1205" t="s">
        <v>311</v>
      </c>
      <c r="C20" s="1213"/>
      <c r="D20" s="1206"/>
      <c r="E20" s="231" t="s">
        <v>307</v>
      </c>
      <c r="F20" s="1214"/>
      <c r="G20" s="1216"/>
      <c r="H20" s="295"/>
      <c r="I20" s="295"/>
      <c r="J20" s="296"/>
    </row>
    <row r="21" spans="1:10" ht="21.95" customHeight="1" x14ac:dyDescent="0.2">
      <c r="A21" s="227" t="s">
        <v>312</v>
      </c>
      <c r="B21" s="1207" t="s">
        <v>397</v>
      </c>
      <c r="C21" s="1198"/>
      <c r="D21" s="1199"/>
      <c r="E21" s="231" t="s">
        <v>307</v>
      </c>
      <c r="F21" s="1214"/>
      <c r="G21" s="1216"/>
      <c r="H21" s="295"/>
      <c r="I21" s="295"/>
      <c r="J21" s="296"/>
    </row>
    <row r="22" spans="1:10" ht="12.95" customHeight="1" x14ac:dyDescent="0.2">
      <c r="A22" s="227" t="s">
        <v>313</v>
      </c>
      <c r="B22" s="1205" t="s">
        <v>314</v>
      </c>
      <c r="C22" s="1213"/>
      <c r="D22" s="1206"/>
      <c r="E22" s="231" t="s">
        <v>307</v>
      </c>
      <c r="F22" s="1214"/>
      <c r="G22" s="1216"/>
      <c r="H22" s="295"/>
      <c r="I22" s="295"/>
      <c r="J22" s="296"/>
    </row>
    <row r="23" spans="1:10" ht="21.95" customHeight="1" x14ac:dyDescent="0.2">
      <c r="A23" s="227" t="s">
        <v>315</v>
      </c>
      <c r="B23" s="1207" t="s">
        <v>398</v>
      </c>
      <c r="C23" s="1198"/>
      <c r="D23" s="1199"/>
      <c r="E23" s="231" t="s">
        <v>307</v>
      </c>
      <c r="F23" s="1214"/>
      <c r="G23" s="1216"/>
      <c r="H23" s="295"/>
      <c r="I23" s="295"/>
      <c r="J23" s="296"/>
    </row>
    <row r="24" spans="1:10" ht="14.1" customHeight="1" x14ac:dyDescent="0.2">
      <c r="A24" s="247"/>
      <c r="B24" s="1205" t="s">
        <v>316</v>
      </c>
      <c r="C24" s="1213"/>
      <c r="D24" s="1206"/>
      <c r="E24" s="231" t="s">
        <v>225</v>
      </c>
      <c r="F24" s="1297">
        <f>+F16-F17+F18+F19+F20+F21+F22+F23</f>
        <v>0</v>
      </c>
      <c r="G24" s="1298"/>
      <c r="H24" s="300">
        <f>+H16-H17+H18+H19+H20+H21+H22+H23</f>
        <v>0</v>
      </c>
      <c r="I24" s="300">
        <f>+I16-I17+I18+I19+I20+I21+I22+I23</f>
        <v>0</v>
      </c>
      <c r="J24" s="300">
        <f>+J16-J17+J18+J19+J20+J21+J22+J23</f>
        <v>0</v>
      </c>
    </row>
    <row r="25" spans="1:10" ht="14.1" customHeight="1" x14ac:dyDescent="0.2">
      <c r="A25" s="248" t="s">
        <v>317</v>
      </c>
      <c r="B25" s="1205" t="s">
        <v>318</v>
      </c>
      <c r="C25" s="1213"/>
      <c r="D25" s="1206"/>
      <c r="E25" s="231" t="s">
        <v>319</v>
      </c>
      <c r="F25" s="1301">
        <f>+F11</f>
        <v>12</v>
      </c>
      <c r="G25" s="1302"/>
      <c r="H25" s="307">
        <f>+H11</f>
        <v>12</v>
      </c>
      <c r="I25" s="307">
        <f>+I11</f>
        <v>12</v>
      </c>
      <c r="J25" s="307">
        <f>+J11</f>
        <v>12</v>
      </c>
    </row>
    <row r="26" spans="1:10" ht="12.95" customHeight="1" x14ac:dyDescent="0.2">
      <c r="A26" s="247"/>
      <c r="B26" s="1205" t="s">
        <v>363</v>
      </c>
      <c r="C26" s="1213"/>
      <c r="D26" s="1206"/>
      <c r="E26" s="231" t="s">
        <v>225</v>
      </c>
      <c r="F26" s="1297">
        <f>+F24/F25</f>
        <v>0</v>
      </c>
      <c r="G26" s="1298"/>
      <c r="H26" s="300">
        <f>+H24/H25</f>
        <v>0</v>
      </c>
      <c r="I26" s="300">
        <f>+I24/I25</f>
        <v>0</v>
      </c>
      <c r="J26" s="300">
        <f>+J24/J25</f>
        <v>0</v>
      </c>
    </row>
    <row r="27" spans="1:10" ht="42.75" customHeight="1" x14ac:dyDescent="0.2">
      <c r="A27" s="248" t="s">
        <v>360</v>
      </c>
      <c r="B27" s="1205" t="s">
        <v>422</v>
      </c>
      <c r="C27" s="1213"/>
      <c r="D27" s="1206"/>
      <c r="E27" s="231" t="s">
        <v>304</v>
      </c>
      <c r="F27" s="1214"/>
      <c r="G27" s="1216"/>
      <c r="H27" s="296"/>
      <c r="I27" s="296"/>
      <c r="J27" s="296"/>
    </row>
    <row r="28" spans="1:10" ht="51.75" customHeight="1" x14ac:dyDescent="0.2">
      <c r="A28" s="1200" t="s">
        <v>423</v>
      </c>
      <c r="B28" s="1201"/>
      <c r="C28" s="1201"/>
      <c r="D28" s="1202"/>
      <c r="E28" s="232" t="s">
        <v>349</v>
      </c>
      <c r="F28" s="1297">
        <f>(+F26*F13)-F27</f>
        <v>0</v>
      </c>
      <c r="G28" s="1298"/>
      <c r="H28" s="300">
        <f>(+H26*H13)-H27</f>
        <v>0</v>
      </c>
      <c r="I28" s="300">
        <f>(+I26*I13)-I27</f>
        <v>0</v>
      </c>
      <c r="J28" s="300">
        <f>(+J26*J13)-J27</f>
        <v>0</v>
      </c>
    </row>
    <row r="29" spans="1:10" ht="35.1" customHeight="1" x14ac:dyDescent="0.2">
      <c r="A29" s="1208" t="s">
        <v>1675</v>
      </c>
      <c r="B29" s="1209"/>
      <c r="C29" s="1209"/>
      <c r="D29" s="1209"/>
      <c r="E29" s="1209"/>
      <c r="F29" s="1209"/>
      <c r="G29" s="1209"/>
      <c r="H29" s="1209"/>
      <c r="I29" s="1209"/>
      <c r="J29" s="1210"/>
    </row>
    <row r="30" spans="1:10" ht="29.25" customHeight="1" x14ac:dyDescent="0.2">
      <c r="A30" s="227" t="s">
        <v>320</v>
      </c>
      <c r="B30" s="1207" t="s">
        <v>399</v>
      </c>
      <c r="C30" s="1198"/>
      <c r="D30" s="1199"/>
      <c r="E30" s="288" t="s">
        <v>298</v>
      </c>
      <c r="F30" s="1214"/>
      <c r="G30" s="1216"/>
      <c r="H30" s="295"/>
      <c r="I30" s="295"/>
      <c r="J30" s="296"/>
    </row>
    <row r="31" spans="1:10" ht="24" customHeight="1" x14ac:dyDescent="0.2">
      <c r="A31" s="227" t="s">
        <v>322</v>
      </c>
      <c r="B31" s="1207" t="s">
        <v>374</v>
      </c>
      <c r="C31" s="1198"/>
      <c r="D31" s="1199"/>
      <c r="E31" s="231" t="s">
        <v>323</v>
      </c>
      <c r="F31" s="1299" t="s">
        <v>324</v>
      </c>
      <c r="G31" s="1300"/>
      <c r="H31" s="308" t="s">
        <v>324</v>
      </c>
      <c r="I31" s="308" t="s">
        <v>324</v>
      </c>
      <c r="J31" s="308" t="s">
        <v>324</v>
      </c>
    </row>
    <row r="32" spans="1:10" ht="12.95" customHeight="1" x14ac:dyDescent="0.2">
      <c r="A32" s="247"/>
      <c r="B32" s="1205" t="s">
        <v>391</v>
      </c>
      <c r="C32" s="1213"/>
      <c r="D32" s="1206"/>
      <c r="E32" s="231" t="s">
        <v>225</v>
      </c>
      <c r="F32" s="1297">
        <f>+F30*0.75</f>
        <v>0</v>
      </c>
      <c r="G32" s="1298"/>
      <c r="H32" s="300">
        <f>+H30*0.75</f>
        <v>0</v>
      </c>
      <c r="I32" s="300">
        <f>+I30*0.75</f>
        <v>0</v>
      </c>
      <c r="J32" s="300">
        <f>+J30*0.75</f>
        <v>0</v>
      </c>
    </row>
    <row r="33" spans="1:13" ht="41.25" customHeight="1" x14ac:dyDescent="0.2">
      <c r="A33" s="248" t="s">
        <v>326</v>
      </c>
      <c r="B33" s="1205" t="s">
        <v>422</v>
      </c>
      <c r="C33" s="1213"/>
      <c r="D33" s="1206"/>
      <c r="E33" s="231" t="s">
        <v>304</v>
      </c>
      <c r="F33" s="1214"/>
      <c r="G33" s="1216"/>
      <c r="H33" s="296"/>
      <c r="I33" s="296"/>
      <c r="J33" s="296"/>
    </row>
    <row r="34" spans="1:13" ht="39.75" customHeight="1" thickBot="1" x14ac:dyDescent="0.25">
      <c r="A34" s="1200" t="s">
        <v>424</v>
      </c>
      <c r="B34" s="1201"/>
      <c r="C34" s="1201"/>
      <c r="D34" s="1202"/>
      <c r="E34" s="232" t="s">
        <v>349</v>
      </c>
      <c r="F34" s="1297">
        <f>(+F32*F13)-F33</f>
        <v>0</v>
      </c>
      <c r="G34" s="1298"/>
      <c r="H34" s="300">
        <f>(+H32*H13)-H33</f>
        <v>0</v>
      </c>
      <c r="I34" s="300">
        <f>(+I32*I13)-I33</f>
        <v>0</v>
      </c>
      <c r="J34" s="300">
        <f>(+J32*J13)-J33</f>
        <v>0</v>
      </c>
    </row>
    <row r="35" spans="1:13" ht="12.95" customHeight="1" thickBot="1" x14ac:dyDescent="0.25">
      <c r="A35" s="1287" t="s">
        <v>400</v>
      </c>
      <c r="B35" s="1288"/>
      <c r="C35" s="1288"/>
      <c r="D35" s="1288"/>
      <c r="E35" s="1288"/>
      <c r="F35" s="1288"/>
      <c r="G35" s="1288"/>
      <c r="H35" s="1288"/>
      <c r="I35" s="1288"/>
      <c r="J35" s="1289"/>
      <c r="L35" s="1174" t="s">
        <v>165</v>
      </c>
      <c r="M35" s="1175"/>
    </row>
    <row r="36" spans="1:13" ht="28.5" customHeight="1" x14ac:dyDescent="0.2">
      <c r="A36" s="1207" t="s">
        <v>401</v>
      </c>
      <c r="B36" s="1198"/>
      <c r="C36" s="1198"/>
      <c r="D36" s="1198"/>
      <c r="E36" s="1198"/>
      <c r="F36" s="1214"/>
      <c r="G36" s="1216"/>
      <c r="H36" s="295"/>
      <c r="I36" s="295"/>
      <c r="J36" s="296"/>
      <c r="L36" s="309" t="s">
        <v>409</v>
      </c>
      <c r="M36" s="310">
        <f>+F28+J28+H28+I28</f>
        <v>0</v>
      </c>
    </row>
    <row r="37" spans="1:13" ht="28.5" customHeight="1" thickBot="1" x14ac:dyDescent="0.25">
      <c r="A37" s="1207" t="s">
        <v>402</v>
      </c>
      <c r="B37" s="1198"/>
      <c r="C37" s="1198"/>
      <c r="D37" s="1198"/>
      <c r="E37" s="1198"/>
      <c r="F37" s="1214"/>
      <c r="G37" s="1216"/>
      <c r="H37" s="295"/>
      <c r="I37" s="295"/>
      <c r="J37" s="296"/>
      <c r="L37" s="311" t="s">
        <v>410</v>
      </c>
      <c r="M37" s="312">
        <f>+F34+J34+H34+I34</f>
        <v>0</v>
      </c>
    </row>
    <row r="38" spans="1:13" ht="27.75" customHeight="1" x14ac:dyDescent="0.2">
      <c r="A38" s="1207" t="s">
        <v>403</v>
      </c>
      <c r="B38" s="1198"/>
      <c r="C38" s="1286"/>
      <c r="D38" s="1198"/>
      <c r="E38" s="1198"/>
      <c r="F38" s="1198"/>
      <c r="G38" s="1198"/>
      <c r="H38" s="1198"/>
      <c r="I38" s="1198"/>
      <c r="J38" s="1199"/>
    </row>
    <row r="39" spans="1:13" ht="24.95" customHeight="1" x14ac:dyDescent="0.2">
      <c r="A39" s="1227" t="s">
        <v>331</v>
      </c>
      <c r="B39" s="1229"/>
      <c r="C39" s="286" t="s">
        <v>332</v>
      </c>
      <c r="D39" s="1229" t="s">
        <v>333</v>
      </c>
      <c r="E39" s="1229"/>
      <c r="F39" s="1228"/>
      <c r="G39" s="1227" t="s">
        <v>392</v>
      </c>
      <c r="H39" s="1229"/>
      <c r="I39" s="1229"/>
      <c r="J39" s="1228"/>
    </row>
    <row r="40" spans="1:13" ht="52.5" customHeight="1" x14ac:dyDescent="0.2">
      <c r="A40" s="1290" t="s">
        <v>334</v>
      </c>
      <c r="B40" s="1291"/>
      <c r="C40" s="285" t="s">
        <v>404</v>
      </c>
      <c r="D40" s="1290" t="s">
        <v>393</v>
      </c>
      <c r="E40" s="1292"/>
      <c r="F40" s="1291"/>
      <c r="G40" s="1293" t="s">
        <v>408</v>
      </c>
      <c r="H40" s="1294"/>
      <c r="I40" s="1294"/>
      <c r="J40" s="1295"/>
    </row>
    <row r="41" spans="1:13" ht="50.25" customHeight="1" x14ac:dyDescent="0.2">
      <c r="A41" s="1290" t="s">
        <v>337</v>
      </c>
      <c r="B41" s="1291"/>
      <c r="C41" s="246" t="s">
        <v>405</v>
      </c>
      <c r="D41" s="1290" t="s">
        <v>366</v>
      </c>
      <c r="E41" s="1292"/>
      <c r="F41" s="1291"/>
      <c r="G41" s="1196"/>
      <c r="H41" s="1197"/>
      <c r="I41" s="1197"/>
      <c r="J41" s="1296"/>
    </row>
    <row r="42" spans="1:13" ht="7.5" customHeight="1" x14ac:dyDescent="0.2">
      <c r="A42" s="290"/>
      <c r="B42" s="290"/>
      <c r="C42" s="276"/>
      <c r="D42" s="290"/>
      <c r="E42" s="290"/>
      <c r="F42" s="290"/>
      <c r="G42" s="276"/>
      <c r="H42" s="276"/>
      <c r="I42" s="276"/>
      <c r="J42" s="276"/>
    </row>
    <row r="43" spans="1:13" ht="15" customHeight="1" x14ac:dyDescent="0.2">
      <c r="A43" s="238" t="s">
        <v>386</v>
      </c>
      <c r="B43" s="225"/>
      <c r="C43" s="225"/>
      <c r="D43" s="225"/>
      <c r="E43" s="225"/>
      <c r="F43" s="225"/>
      <c r="G43" s="225"/>
      <c r="H43" s="225"/>
      <c r="I43" s="225"/>
      <c r="J43" s="225"/>
    </row>
    <row r="44" spans="1:13" ht="135.75" customHeight="1" x14ac:dyDescent="0.2">
      <c r="A44" s="1303"/>
      <c r="B44" s="1303"/>
      <c r="C44" s="1303"/>
      <c r="D44" s="1303"/>
      <c r="E44" s="1303"/>
      <c r="F44" s="1303"/>
      <c r="G44" s="1303"/>
      <c r="H44" s="1303"/>
      <c r="I44" s="1303"/>
      <c r="J44" s="1303"/>
    </row>
    <row r="45" spans="1:13" ht="7.5" customHeight="1" x14ac:dyDescent="0.2">
      <c r="A45" s="289"/>
      <c r="B45" s="225"/>
      <c r="C45" s="225"/>
      <c r="D45" s="225"/>
      <c r="E45" s="225"/>
      <c r="F45" s="225"/>
      <c r="G45" s="225"/>
      <c r="H45" s="225"/>
      <c r="I45" s="225"/>
      <c r="J45" s="225"/>
    </row>
    <row r="46" spans="1:13" x14ac:dyDescent="0.2">
      <c r="A46" s="239" t="s">
        <v>340</v>
      </c>
      <c r="B46" s="225"/>
      <c r="C46" s="225"/>
      <c r="D46" s="225"/>
      <c r="E46" s="225"/>
      <c r="F46" s="225"/>
      <c r="G46" s="240" t="s">
        <v>356</v>
      </c>
      <c r="H46" s="240"/>
      <c r="I46" s="240"/>
      <c r="J46" s="266">
        <v>42286</v>
      </c>
    </row>
    <row r="47" spans="1:13" x14ac:dyDescent="0.2">
      <c r="A47" s="267" t="s">
        <v>367</v>
      </c>
      <c r="B47" s="225"/>
      <c r="C47" s="225"/>
      <c r="D47" s="225"/>
      <c r="E47" s="225"/>
      <c r="F47" s="225"/>
      <c r="G47" s="240" t="s">
        <v>357</v>
      </c>
      <c r="H47" s="240"/>
      <c r="I47" s="240"/>
      <c r="J47" s="266">
        <v>41912</v>
      </c>
    </row>
  </sheetData>
  <sheetProtection algorithmName="SHA-512" hashValue="NYrSwCyzTc3jQ+Dn4gED6mbVW/msrLglfIXTB4WieTemGrsJz5Ppx3BZv93OwlnmQ+sLSeeY4OVtlhDM53LAnA==" saltValue="sFzcHM3xMCL+oxDSrYd1Ew==" spinCount="100000" sheet="1" objects="1" scenarios="1"/>
  <mergeCells count="70">
    <mergeCell ref="A1:J1"/>
    <mergeCell ref="C13:E13"/>
    <mergeCell ref="F13:G13"/>
    <mergeCell ref="A28:D28"/>
    <mergeCell ref="F28:G28"/>
    <mergeCell ref="F16:G16"/>
    <mergeCell ref="B17:D17"/>
    <mergeCell ref="F17:G17"/>
    <mergeCell ref="B18:D18"/>
    <mergeCell ref="F18:G18"/>
    <mergeCell ref="B19:D19"/>
    <mergeCell ref="F19:G19"/>
    <mergeCell ref="B20:D20"/>
    <mergeCell ref="F20:G20"/>
    <mergeCell ref="B21:D21"/>
    <mergeCell ref="F21:G21"/>
    <mergeCell ref="C2:F2"/>
    <mergeCell ref="A44:J44"/>
    <mergeCell ref="F9:G9"/>
    <mergeCell ref="E8:E9"/>
    <mergeCell ref="A10:J10"/>
    <mergeCell ref="A11:D11"/>
    <mergeCell ref="F11:G11"/>
    <mergeCell ref="A14:J14"/>
    <mergeCell ref="A4:J4"/>
    <mergeCell ref="F5:G5"/>
    <mergeCell ref="A8:D8"/>
    <mergeCell ref="F8:G8"/>
    <mergeCell ref="F7:G7"/>
    <mergeCell ref="F6:G6"/>
    <mergeCell ref="A15:J15"/>
    <mergeCell ref="B16:D16"/>
    <mergeCell ref="F22:G22"/>
    <mergeCell ref="B23:D23"/>
    <mergeCell ref="F23:G23"/>
    <mergeCell ref="B24:D24"/>
    <mergeCell ref="F24:G24"/>
    <mergeCell ref="B22:D22"/>
    <mergeCell ref="B25:D25"/>
    <mergeCell ref="F25:G25"/>
    <mergeCell ref="B26:D26"/>
    <mergeCell ref="F26:G26"/>
    <mergeCell ref="B27:D27"/>
    <mergeCell ref="F27:G27"/>
    <mergeCell ref="A29:J29"/>
    <mergeCell ref="B30:D30"/>
    <mergeCell ref="F30:G30"/>
    <mergeCell ref="F34:G34"/>
    <mergeCell ref="B31:D31"/>
    <mergeCell ref="F31:G31"/>
    <mergeCell ref="B32:D32"/>
    <mergeCell ref="F32:G32"/>
    <mergeCell ref="B33:D33"/>
    <mergeCell ref="F33:G33"/>
    <mergeCell ref="A34:D34"/>
    <mergeCell ref="A40:B40"/>
    <mergeCell ref="D40:F40"/>
    <mergeCell ref="G40:J41"/>
    <mergeCell ref="A41:B41"/>
    <mergeCell ref="D41:F41"/>
    <mergeCell ref="L35:M35"/>
    <mergeCell ref="A38:J38"/>
    <mergeCell ref="A39:B39"/>
    <mergeCell ref="D39:F39"/>
    <mergeCell ref="G39:J39"/>
    <mergeCell ref="A35:J35"/>
    <mergeCell ref="A36:E36"/>
    <mergeCell ref="F36:G36"/>
    <mergeCell ref="A37:E37"/>
    <mergeCell ref="F37:G37"/>
  </mergeCells>
  <printOptions horizontalCentered="1"/>
  <pageMargins left="0.25" right="0.25" top="0.75" bottom="0.25" header="0.3" footer="0.3"/>
  <pageSetup scale="67"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49"/>
    <pageSetUpPr fitToPage="1"/>
  </sheetPr>
  <dimension ref="A1:AC70"/>
  <sheetViews>
    <sheetView view="pageBreakPreview" zoomScaleNormal="100" zoomScaleSheetLayoutView="100" workbookViewId="0">
      <selection activeCell="F7" sqref="F7:T7"/>
    </sheetView>
  </sheetViews>
  <sheetFormatPr defaultColWidth="9.140625" defaultRowHeight="12.75" x14ac:dyDescent="0.2"/>
  <cols>
    <col min="1" max="1" width="2.28515625" style="739" customWidth="1"/>
    <col min="2" max="2" width="1.85546875" style="673" customWidth="1"/>
    <col min="3" max="3" width="9.28515625" style="673" customWidth="1"/>
    <col min="4" max="4" width="2.7109375" style="673" customWidth="1"/>
    <col min="5" max="6" width="2.85546875" style="673" customWidth="1"/>
    <col min="7" max="8" width="2.7109375" style="673" customWidth="1"/>
    <col min="9" max="9" width="3" style="673" customWidth="1"/>
    <col min="10" max="11" width="3.140625" style="673" customWidth="1"/>
    <col min="12" max="12" width="3.42578125" style="673" customWidth="1"/>
    <col min="13" max="13" width="6" style="673" customWidth="1"/>
    <col min="14" max="14" width="3" style="673" customWidth="1"/>
    <col min="15" max="15" width="2.85546875" style="673" customWidth="1"/>
    <col min="16" max="16" width="3.5703125" style="673" customWidth="1"/>
    <col min="17" max="17" width="3.7109375" style="673" customWidth="1"/>
    <col min="18" max="18" width="2.7109375" style="673" customWidth="1"/>
    <col min="19" max="19" width="2.85546875" style="673" customWidth="1"/>
    <col min="20" max="20" width="2.7109375" style="673" customWidth="1"/>
    <col min="21" max="21" width="3.140625" style="673" customWidth="1"/>
    <col min="22" max="22" width="3.7109375" style="673" customWidth="1"/>
    <col min="23" max="23" width="3.140625" style="673" customWidth="1"/>
    <col min="24" max="24" width="3.7109375" style="673" customWidth="1"/>
    <col min="25" max="25" width="3.140625" style="673" customWidth="1"/>
    <col min="26" max="26" width="2.5703125" style="673" customWidth="1"/>
    <col min="27" max="27" width="6.42578125" style="673" customWidth="1"/>
    <col min="28" max="28" width="2.28515625" style="673" customWidth="1"/>
    <col min="29" max="29" width="60" style="673" customWidth="1"/>
    <col min="30" max="16384" width="9.140625" style="673"/>
  </cols>
  <sheetData>
    <row r="1" spans="1:28" s="224" customFormat="1" ht="26.25" x14ac:dyDescent="0.2">
      <c r="A1" s="670" t="s">
        <v>1216</v>
      </c>
      <c r="B1" s="670"/>
      <c r="C1" s="670"/>
      <c r="D1" s="670"/>
      <c r="E1" s="670"/>
      <c r="F1" s="670"/>
      <c r="G1" s="670"/>
      <c r="H1" s="670"/>
    </row>
    <row r="2" spans="1:28" x14ac:dyDescent="0.2">
      <c r="A2" s="671"/>
      <c r="B2" s="672"/>
      <c r="C2" s="672"/>
      <c r="D2" s="672"/>
      <c r="E2" s="672"/>
      <c r="F2" s="672"/>
      <c r="G2" s="672"/>
      <c r="H2" s="672"/>
      <c r="I2" s="672"/>
      <c r="J2" s="672"/>
      <c r="K2" s="672"/>
      <c r="L2" s="672"/>
      <c r="M2" s="672"/>
      <c r="N2" s="672"/>
      <c r="O2" s="672"/>
      <c r="P2" s="672"/>
      <c r="Q2" s="672"/>
      <c r="R2" s="672"/>
      <c r="S2" s="672"/>
      <c r="T2" s="672"/>
      <c r="U2" s="672"/>
      <c r="V2" s="672"/>
      <c r="W2" s="672"/>
      <c r="X2" s="672"/>
      <c r="Y2" s="672"/>
      <c r="Z2" s="672"/>
      <c r="AA2" s="672"/>
    </row>
    <row r="3" spans="1:28" ht="18.75" x14ac:dyDescent="0.3">
      <c r="A3" s="674"/>
      <c r="B3" s="675"/>
      <c r="C3" s="675"/>
      <c r="D3" s="675"/>
      <c r="E3" s="675"/>
      <c r="F3" s="1344" t="s">
        <v>1406</v>
      </c>
      <c r="G3" s="1345"/>
      <c r="H3" s="1345"/>
      <c r="I3" s="1345"/>
      <c r="J3" s="1345"/>
      <c r="K3" s="1345"/>
      <c r="L3" s="1345"/>
      <c r="M3" s="1345"/>
      <c r="N3" s="1345"/>
      <c r="O3" s="1345"/>
      <c r="P3" s="1345"/>
      <c r="Q3" s="1345"/>
      <c r="R3" s="1345"/>
      <c r="S3" s="1345"/>
      <c r="T3" s="1345"/>
      <c r="U3" s="1345"/>
      <c r="V3" s="1345"/>
      <c r="W3" s="1345"/>
      <c r="X3" s="1345"/>
      <c r="Y3" s="1345"/>
      <c r="Z3" s="1345"/>
      <c r="AA3" s="1345"/>
    </row>
    <row r="4" spans="1:28" ht="21" customHeight="1" thickBot="1" x14ac:dyDescent="0.3">
      <c r="A4" s="674"/>
      <c r="B4" s="675"/>
      <c r="C4" s="675"/>
      <c r="D4" s="675"/>
      <c r="E4" s="675"/>
      <c r="F4" s="676"/>
      <c r="G4" s="677"/>
      <c r="H4" s="677"/>
      <c r="I4" s="677"/>
      <c r="J4" s="677"/>
      <c r="K4" s="677"/>
      <c r="L4" s="677"/>
      <c r="M4" s="677"/>
      <c r="N4" s="677"/>
      <c r="O4" s="677"/>
      <c r="P4" s="677"/>
      <c r="Q4" s="677"/>
      <c r="R4" s="677"/>
      <c r="S4" s="677"/>
      <c r="T4" s="677"/>
      <c r="U4" s="677"/>
      <c r="V4" s="677"/>
      <c r="W4" s="677"/>
      <c r="X4" s="677"/>
      <c r="Y4" s="677"/>
      <c r="Z4" s="677"/>
      <c r="AA4" s="677"/>
    </row>
    <row r="5" spans="1:28" ht="15.75" thickBot="1" x14ac:dyDescent="0.3">
      <c r="A5" s="678"/>
      <c r="B5" s="675"/>
      <c r="C5" s="1358" t="s">
        <v>1384</v>
      </c>
      <c r="D5" s="1359"/>
      <c r="E5" s="1359"/>
      <c r="F5" s="1359"/>
      <c r="G5" s="1359"/>
      <c r="H5" s="1359"/>
      <c r="I5" s="1359"/>
      <c r="J5" s="1359"/>
      <c r="K5" s="1359"/>
      <c r="L5" s="1359"/>
      <c r="M5" s="1359"/>
      <c r="N5" s="1359"/>
      <c r="O5" s="1359"/>
      <c r="P5" s="1359"/>
      <c r="Q5" s="1359"/>
      <c r="R5" s="1359"/>
      <c r="S5" s="1359"/>
      <c r="T5" s="1359"/>
      <c r="U5" s="1359"/>
      <c r="V5" s="1359"/>
      <c r="W5" s="1359"/>
      <c r="X5" s="1359"/>
      <c r="Y5" s="1359"/>
      <c r="Z5" s="1360"/>
      <c r="AA5" s="677"/>
    </row>
    <row r="6" spans="1:28" x14ac:dyDescent="0.2">
      <c r="A6" s="679"/>
      <c r="B6" s="680"/>
      <c r="C6" s="680"/>
      <c r="D6" s="680"/>
      <c r="E6" s="680"/>
      <c r="F6" s="681"/>
      <c r="G6" s="680"/>
      <c r="H6" s="680"/>
      <c r="I6" s="680"/>
      <c r="J6" s="680"/>
      <c r="K6" s="680"/>
      <c r="L6" s="680"/>
      <c r="M6" s="680"/>
      <c r="N6" s="680"/>
      <c r="O6" s="680"/>
      <c r="P6" s="680"/>
      <c r="Q6" s="680"/>
      <c r="R6" s="680"/>
      <c r="S6" s="680"/>
      <c r="T6" s="680"/>
      <c r="U6" s="680"/>
      <c r="V6" s="680"/>
      <c r="W6" s="680"/>
      <c r="X6" s="680"/>
      <c r="Y6" s="680"/>
      <c r="Z6" s="680"/>
      <c r="AA6" s="682" t="s">
        <v>1667</v>
      </c>
      <c r="AB6" s="680"/>
    </row>
    <row r="7" spans="1:28" x14ac:dyDescent="0.2">
      <c r="A7" s="1346" t="s">
        <v>4</v>
      </c>
      <c r="B7" s="1347"/>
      <c r="C7" s="1347"/>
      <c r="D7" s="1347"/>
      <c r="E7" s="1348"/>
      <c r="F7" s="1352"/>
      <c r="G7" s="1353"/>
      <c r="H7" s="1353"/>
      <c r="I7" s="1353"/>
      <c r="J7" s="1353"/>
      <c r="K7" s="1353"/>
      <c r="L7" s="1353"/>
      <c r="M7" s="1353"/>
      <c r="N7" s="1353"/>
      <c r="O7" s="1353"/>
      <c r="P7" s="1353"/>
      <c r="Q7" s="1353"/>
      <c r="R7" s="1353"/>
      <c r="S7" s="1353"/>
      <c r="T7" s="1354"/>
      <c r="U7" s="1349" t="s">
        <v>14</v>
      </c>
      <c r="V7" s="1350"/>
      <c r="W7" s="1350"/>
      <c r="X7" s="1351"/>
      <c r="Y7" s="1355"/>
      <c r="Z7" s="1356"/>
      <c r="AA7" s="1356"/>
      <c r="AB7" s="1357"/>
    </row>
    <row r="8" spans="1:28" x14ac:dyDescent="0.2">
      <c r="A8" s="683"/>
      <c r="B8" s="1361"/>
      <c r="C8" s="1361"/>
      <c r="D8" s="1361"/>
      <c r="E8" s="1361"/>
      <c r="F8" s="1361"/>
      <c r="G8" s="1361"/>
      <c r="H8" s="1361"/>
      <c r="I8" s="1361"/>
      <c r="J8" s="1361"/>
      <c r="K8" s="1361"/>
      <c r="L8" s="1361"/>
      <c r="M8" s="1361"/>
      <c r="N8" s="684"/>
      <c r="O8" s="684"/>
      <c r="P8" s="1361"/>
      <c r="Q8" s="1361"/>
      <c r="R8" s="1361"/>
      <c r="S8" s="1361"/>
      <c r="T8" s="1361"/>
      <c r="U8" s="1361"/>
      <c r="V8" s="1361"/>
      <c r="W8" s="1361"/>
      <c r="X8" s="1361"/>
      <c r="Y8" s="1361"/>
      <c r="Z8" s="1361"/>
      <c r="AA8" s="1361"/>
      <c r="AB8" s="685"/>
    </row>
    <row r="9" spans="1:28" x14ac:dyDescent="0.2">
      <c r="A9" s="686"/>
      <c r="B9" s="687"/>
      <c r="C9" s="688"/>
      <c r="D9" s="688"/>
      <c r="E9" s="688"/>
      <c r="F9" s="688"/>
      <c r="G9" s="688"/>
      <c r="H9" s="688"/>
      <c r="I9" s="688"/>
      <c r="J9" s="740" t="s">
        <v>1371</v>
      </c>
      <c r="K9" s="689"/>
      <c r="L9" s="1365"/>
      <c r="M9" s="1366"/>
      <c r="N9" s="1366"/>
      <c r="O9" s="1366"/>
      <c r="P9" s="1366"/>
      <c r="Q9" s="1366"/>
      <c r="R9" s="1366"/>
      <c r="S9" s="1366"/>
      <c r="T9" s="1366"/>
      <c r="U9" s="1366"/>
      <c r="V9" s="1366"/>
      <c r="W9" s="1367"/>
      <c r="X9" s="690"/>
      <c r="Y9" s="690"/>
      <c r="Z9" s="690"/>
      <c r="AA9" s="691"/>
      <c r="AB9" s="692"/>
    </row>
    <row r="10" spans="1:28" ht="12" customHeight="1" x14ac:dyDescent="0.2">
      <c r="A10" s="693"/>
      <c r="B10" s="694"/>
      <c r="L10" s="695" t="s">
        <v>105</v>
      </c>
      <c r="M10" s="695"/>
      <c r="N10" s="695"/>
      <c r="O10" s="695"/>
      <c r="P10" s="695"/>
      <c r="Q10" s="695"/>
      <c r="R10" s="695"/>
      <c r="S10" s="695"/>
      <c r="T10" s="695"/>
      <c r="U10" s="695"/>
      <c r="V10" s="695"/>
      <c r="W10" s="695"/>
      <c r="X10" s="696"/>
      <c r="Y10" s="696"/>
      <c r="Z10" s="696"/>
      <c r="AA10" s="697"/>
      <c r="AB10" s="692"/>
    </row>
    <row r="11" spans="1:28" x14ac:dyDescent="0.2">
      <c r="A11" s="686"/>
      <c r="B11" s="694"/>
      <c r="L11" s="1368"/>
      <c r="M11" s="1369"/>
      <c r="N11" s="1369"/>
      <c r="O11" s="1369"/>
      <c r="P11" s="1369"/>
      <c r="Q11" s="1370"/>
      <c r="R11" s="1368"/>
      <c r="S11" s="1370"/>
      <c r="T11" s="1368"/>
      <c r="U11" s="1369"/>
      <c r="V11" s="1369"/>
      <c r="W11" s="1370"/>
      <c r="X11" s="696"/>
      <c r="Y11" s="696"/>
      <c r="Z11" s="696"/>
      <c r="AA11" s="697"/>
      <c r="AB11" s="692"/>
    </row>
    <row r="12" spans="1:28" ht="10.5" customHeight="1" x14ac:dyDescent="0.2">
      <c r="A12" s="693"/>
      <c r="B12" s="694"/>
      <c r="L12" s="698" t="s">
        <v>106</v>
      </c>
      <c r="M12" s="698"/>
      <c r="N12" s="698"/>
      <c r="O12" s="698"/>
      <c r="P12" s="698"/>
      <c r="Q12" s="698"/>
      <c r="R12" s="698" t="s">
        <v>107</v>
      </c>
      <c r="S12" s="698"/>
      <c r="T12" s="698" t="s">
        <v>1387</v>
      </c>
      <c r="U12" s="698"/>
      <c r="V12" s="698"/>
      <c r="W12" s="698"/>
      <c r="X12" s="696"/>
      <c r="Y12" s="696"/>
      <c r="Z12" s="696"/>
      <c r="AA12" s="697"/>
      <c r="AB12" s="692"/>
    </row>
    <row r="13" spans="1:28" x14ac:dyDescent="0.2">
      <c r="A13" s="693"/>
      <c r="B13" s="699"/>
      <c r="C13" s="698"/>
      <c r="D13" s="698"/>
      <c r="E13" s="698"/>
      <c r="F13" s="698"/>
      <c r="G13" s="698"/>
      <c r="H13" s="698"/>
      <c r="I13" s="698"/>
      <c r="J13" s="698"/>
      <c r="K13" s="698"/>
      <c r="L13" s="698"/>
      <c r="M13" s="698"/>
      <c r="N13" s="700"/>
      <c r="O13" s="698"/>
      <c r="P13" s="696"/>
      <c r="Q13" s="696"/>
      <c r="R13" s="696"/>
      <c r="S13" s="696"/>
      <c r="T13" s="696"/>
      <c r="U13" s="696"/>
      <c r="V13" s="696"/>
      <c r="W13" s="696"/>
      <c r="X13" s="696"/>
      <c r="Y13" s="696"/>
      <c r="Z13" s="696"/>
      <c r="AA13" s="697"/>
      <c r="AB13" s="692"/>
    </row>
    <row r="14" spans="1:28" x14ac:dyDescent="0.2">
      <c r="A14" s="693"/>
      <c r="B14" s="699"/>
      <c r="C14" s="698"/>
      <c r="D14" s="698"/>
      <c r="E14" s="698"/>
      <c r="F14" s="698"/>
      <c r="G14" s="745" t="s">
        <v>1372</v>
      </c>
      <c r="H14" s="698"/>
      <c r="I14" s="1368">
        <v>2019</v>
      </c>
      <c r="J14" s="1369"/>
      <c r="K14" s="1369"/>
      <c r="L14" s="1370"/>
      <c r="M14" s="698"/>
      <c r="N14" s="700"/>
      <c r="O14" s="698"/>
      <c r="P14" s="696"/>
      <c r="Q14" s="696"/>
      <c r="R14" s="696"/>
      <c r="S14" s="696"/>
      <c r="T14" s="696"/>
      <c r="U14" s="745" t="s">
        <v>1373</v>
      </c>
      <c r="V14" s="696"/>
      <c r="W14" s="1371">
        <f>+I14-1</f>
        <v>2018</v>
      </c>
      <c r="X14" s="1372"/>
      <c r="Y14" s="1372"/>
      <c r="Z14" s="1373"/>
      <c r="AA14" s="697"/>
      <c r="AB14" s="692"/>
    </row>
    <row r="15" spans="1:28" ht="6" customHeight="1" x14ac:dyDescent="0.2">
      <c r="A15" s="693"/>
      <c r="B15" s="699"/>
      <c r="C15" s="698"/>
      <c r="D15" s="698"/>
      <c r="E15" s="698"/>
      <c r="F15" s="698"/>
      <c r="G15" s="696"/>
      <c r="H15" s="698"/>
      <c r="I15" s="698"/>
      <c r="J15" s="698"/>
      <c r="K15" s="698"/>
      <c r="L15" s="698"/>
      <c r="M15" s="698"/>
      <c r="N15" s="700"/>
      <c r="O15" s="698"/>
      <c r="P15" s="696"/>
      <c r="Q15" s="696"/>
      <c r="R15" s="696"/>
      <c r="S15" s="696"/>
      <c r="T15" s="696"/>
      <c r="U15" s="696"/>
      <c r="V15" s="696"/>
      <c r="W15" s="696"/>
      <c r="X15" s="696"/>
      <c r="Y15" s="696"/>
      <c r="Z15" s="696"/>
      <c r="AA15" s="697"/>
      <c r="AB15" s="692"/>
    </row>
    <row r="16" spans="1:28" ht="12" customHeight="1" x14ac:dyDescent="0.2">
      <c r="A16" s="693"/>
      <c r="B16" s="699"/>
      <c r="C16" s="698"/>
      <c r="D16" s="698"/>
      <c r="E16" s="698"/>
      <c r="F16" s="698"/>
      <c r="G16" s="745" t="s">
        <v>1386</v>
      </c>
      <c r="H16" s="698"/>
      <c r="I16" s="1368"/>
      <c r="J16" s="1369"/>
      <c r="K16" s="1369"/>
      <c r="L16" s="1370"/>
      <c r="M16" s="698"/>
      <c r="N16" s="700"/>
      <c r="O16" s="698"/>
      <c r="P16" s="696"/>
      <c r="Q16" s="696"/>
      <c r="R16" s="696"/>
      <c r="S16" s="696"/>
      <c r="T16" s="696"/>
      <c r="U16" s="745" t="s">
        <v>1386</v>
      </c>
      <c r="V16" s="696"/>
      <c r="W16" s="1368"/>
      <c r="X16" s="1369"/>
      <c r="Y16" s="1369"/>
      <c r="Z16" s="1370"/>
      <c r="AA16" s="697"/>
      <c r="AB16" s="692"/>
    </row>
    <row r="17" spans="1:29" s="727" customFormat="1" ht="12" x14ac:dyDescent="0.2">
      <c r="A17" s="686"/>
      <c r="B17" s="701"/>
      <c r="C17" s="743" t="str">
        <f>IF(I16&lt;=0,"Warning, must enter Number of Months ^", " ")</f>
        <v>Warning, must enter Number of Months ^</v>
      </c>
      <c r="D17" s="696"/>
      <c r="F17" s="696"/>
      <c r="G17" s="696"/>
      <c r="H17" s="696"/>
      <c r="I17" s="696"/>
      <c r="J17" s="696"/>
      <c r="K17" s="696"/>
      <c r="L17" s="696"/>
      <c r="M17" s="696"/>
      <c r="N17" s="697"/>
      <c r="O17" s="696"/>
      <c r="P17" s="743" t="str">
        <f>IF(W16&lt;=0,"Warning, must enter Number of Months ^", " ")</f>
        <v>Warning, must enter Number of Months ^</v>
      </c>
      <c r="Q17" s="696"/>
      <c r="R17" s="696"/>
      <c r="T17" s="696"/>
      <c r="U17" s="696"/>
      <c r="V17" s="696"/>
      <c r="W17" s="696"/>
      <c r="X17" s="696"/>
      <c r="Y17" s="696"/>
      <c r="Z17" s="696"/>
      <c r="AA17" s="697"/>
      <c r="AB17" s="744"/>
    </row>
    <row r="18" spans="1:29" ht="18.75" customHeight="1" x14ac:dyDescent="0.2">
      <c r="A18" s="686"/>
      <c r="B18" s="1362" t="s">
        <v>108</v>
      </c>
      <c r="C18" s="1363"/>
      <c r="D18" s="1363"/>
      <c r="E18" s="1363"/>
      <c r="F18" s="1363"/>
      <c r="G18" s="1364"/>
      <c r="H18" s="696"/>
      <c r="I18" s="696"/>
      <c r="J18" s="696"/>
      <c r="K18" s="696"/>
      <c r="L18" s="696"/>
      <c r="M18" s="696"/>
      <c r="N18" s="697"/>
      <c r="O18" s="696"/>
      <c r="P18" s="1363" t="s">
        <v>108</v>
      </c>
      <c r="Q18" s="1363"/>
      <c r="R18" s="1363"/>
      <c r="S18" s="1363"/>
      <c r="T18" s="1363"/>
      <c r="U18" s="1363"/>
      <c r="V18" s="696"/>
      <c r="W18" s="696"/>
      <c r="X18" s="696"/>
      <c r="Y18" s="696"/>
      <c r="Z18" s="696"/>
      <c r="AA18" s="697"/>
      <c r="AB18" s="692"/>
    </row>
    <row r="19" spans="1:29" ht="13.5" customHeight="1" x14ac:dyDescent="0.2">
      <c r="A19" s="686"/>
      <c r="B19" s="701"/>
      <c r="C19" s="696"/>
      <c r="D19" s="696"/>
      <c r="E19" s="696"/>
      <c r="F19" s="702" t="s">
        <v>267</v>
      </c>
      <c r="G19" s="697"/>
      <c r="H19" s="1326"/>
      <c r="I19" s="1327"/>
      <c r="J19" s="1327"/>
      <c r="K19" s="1327"/>
      <c r="L19" s="1327"/>
      <c r="M19" s="1328"/>
      <c r="N19" s="703"/>
      <c r="O19" s="696"/>
      <c r="P19" s="696"/>
      <c r="Q19" s="696"/>
      <c r="R19" s="696"/>
      <c r="S19" s="696"/>
      <c r="T19" s="702" t="s">
        <v>267</v>
      </c>
      <c r="U19" s="697"/>
      <c r="V19" s="1326"/>
      <c r="W19" s="1327"/>
      <c r="X19" s="1327"/>
      <c r="Y19" s="1327"/>
      <c r="Z19" s="1327"/>
      <c r="AA19" s="1328"/>
      <c r="AB19" s="692"/>
      <c r="AC19" s="673" t="s">
        <v>121</v>
      </c>
    </row>
    <row r="20" spans="1:29" x14ac:dyDescent="0.2">
      <c r="A20" s="693"/>
      <c r="B20" s="699"/>
      <c r="C20" s="698"/>
      <c r="D20" s="698"/>
      <c r="E20" s="698"/>
      <c r="F20" s="702"/>
      <c r="G20" s="698"/>
      <c r="H20" s="1340" t="s">
        <v>109</v>
      </c>
      <c r="I20" s="1340"/>
      <c r="J20" s="1340"/>
      <c r="K20" s="1340"/>
      <c r="L20" s="1340"/>
      <c r="M20" s="1340"/>
      <c r="N20" s="704"/>
      <c r="O20" s="698"/>
      <c r="P20" s="698"/>
      <c r="Q20" s="698"/>
      <c r="R20" s="698"/>
      <c r="S20" s="698"/>
      <c r="T20" s="702"/>
      <c r="U20" s="698"/>
      <c r="V20" s="1340" t="s">
        <v>109</v>
      </c>
      <c r="W20" s="1340"/>
      <c r="X20" s="1340"/>
      <c r="Y20" s="1340"/>
      <c r="Z20" s="1340"/>
      <c r="AA20" s="1341"/>
      <c r="AB20" s="692"/>
    </row>
    <row r="21" spans="1:29" x14ac:dyDescent="0.2">
      <c r="A21" s="686"/>
      <c r="B21" s="701"/>
      <c r="C21" s="696"/>
      <c r="D21" s="696"/>
      <c r="E21" s="696"/>
      <c r="F21" s="702"/>
      <c r="G21" s="696"/>
      <c r="H21" s="1342" t="s">
        <v>110</v>
      </c>
      <c r="I21" s="1342"/>
      <c r="J21" s="1342"/>
      <c r="K21" s="1342"/>
      <c r="L21" s="1342"/>
      <c r="M21" s="1342"/>
      <c r="N21" s="705"/>
      <c r="O21" s="696"/>
      <c r="P21" s="696"/>
      <c r="Q21" s="696"/>
      <c r="R21" s="696"/>
      <c r="S21" s="696"/>
      <c r="T21" s="702"/>
      <c r="U21" s="696"/>
      <c r="V21" s="1342" t="s">
        <v>110</v>
      </c>
      <c r="W21" s="1342"/>
      <c r="X21" s="1342"/>
      <c r="Y21" s="1342"/>
      <c r="Z21" s="1342"/>
      <c r="AA21" s="1343"/>
      <c r="AB21" s="692"/>
    </row>
    <row r="22" spans="1:29" hidden="1" x14ac:dyDescent="0.2">
      <c r="A22" s="686"/>
      <c r="B22" s="701"/>
      <c r="C22" s="696"/>
      <c r="D22" s="696"/>
      <c r="E22" s="696"/>
      <c r="F22" s="702"/>
      <c r="G22" s="696"/>
      <c r="H22" s="696"/>
      <c r="I22" s="696"/>
      <c r="J22" s="696"/>
      <c r="K22" s="696"/>
      <c r="L22" s="696"/>
      <c r="M22" s="696"/>
      <c r="N22" s="697"/>
      <c r="O22" s="696"/>
      <c r="P22" s="696"/>
      <c r="Q22" s="696"/>
      <c r="R22" s="696"/>
      <c r="S22" s="696"/>
      <c r="T22" s="702"/>
      <c r="U22" s="696"/>
      <c r="V22" s="696"/>
      <c r="W22" s="696"/>
      <c r="X22" s="696"/>
      <c r="Y22" s="696"/>
      <c r="Z22" s="696"/>
      <c r="AA22" s="697"/>
      <c r="AB22" s="692"/>
    </row>
    <row r="23" spans="1:29" x14ac:dyDescent="0.2">
      <c r="A23" s="686"/>
      <c r="B23" s="701"/>
      <c r="C23" s="696"/>
      <c r="D23" s="696"/>
      <c r="E23" s="696"/>
      <c r="F23" s="702" t="s">
        <v>111</v>
      </c>
      <c r="G23" s="697"/>
      <c r="H23" s="1326"/>
      <c r="I23" s="1327"/>
      <c r="J23" s="1327"/>
      <c r="K23" s="1327"/>
      <c r="L23" s="1327"/>
      <c r="M23" s="1328"/>
      <c r="N23" s="703"/>
      <c r="O23" s="696"/>
      <c r="P23" s="696"/>
      <c r="Q23" s="696"/>
      <c r="R23" s="696"/>
      <c r="S23" s="696"/>
      <c r="T23" s="702" t="s">
        <v>111</v>
      </c>
      <c r="U23" s="697"/>
      <c r="V23" s="1326"/>
      <c r="W23" s="1327"/>
      <c r="X23" s="1327"/>
      <c r="Y23" s="1327"/>
      <c r="Z23" s="1327"/>
      <c r="AA23" s="1328"/>
      <c r="AB23" s="692"/>
    </row>
    <row r="24" spans="1:29" x14ac:dyDescent="0.2">
      <c r="A24" s="693"/>
      <c r="B24" s="699"/>
      <c r="C24" s="698"/>
      <c r="D24" s="698"/>
      <c r="E24" s="698"/>
      <c r="F24" s="706"/>
      <c r="G24" s="698"/>
      <c r="H24" s="1340" t="s">
        <v>112</v>
      </c>
      <c r="I24" s="1340"/>
      <c r="J24" s="1340"/>
      <c r="K24" s="1340"/>
      <c r="L24" s="1340"/>
      <c r="M24" s="1340"/>
      <c r="N24" s="704"/>
      <c r="O24" s="698"/>
      <c r="P24" s="698"/>
      <c r="Q24" s="698"/>
      <c r="R24" s="698"/>
      <c r="S24" s="698"/>
      <c r="T24" s="706"/>
      <c r="U24" s="698"/>
      <c r="V24" s="1340" t="s">
        <v>112</v>
      </c>
      <c r="W24" s="1340"/>
      <c r="X24" s="1340"/>
      <c r="Y24" s="1340"/>
      <c r="Z24" s="1340"/>
      <c r="AA24" s="1341"/>
      <c r="AB24" s="692"/>
    </row>
    <row r="25" spans="1:29" ht="6" customHeight="1" x14ac:dyDescent="0.2">
      <c r="A25" s="686"/>
      <c r="B25" s="701"/>
      <c r="C25" s="696"/>
      <c r="D25" s="696"/>
      <c r="E25" s="696"/>
      <c r="F25" s="702"/>
      <c r="G25" s="696"/>
      <c r="H25" s="696"/>
      <c r="I25" s="696"/>
      <c r="J25" s="696"/>
      <c r="K25" s="696"/>
      <c r="L25" s="696"/>
      <c r="M25" s="696"/>
      <c r="N25" s="697"/>
      <c r="O25" s="696"/>
      <c r="P25" s="696"/>
      <c r="Q25" s="696"/>
      <c r="R25" s="696"/>
      <c r="S25" s="696"/>
      <c r="T25" s="702"/>
      <c r="U25" s="696"/>
      <c r="V25" s="696"/>
      <c r="W25" s="696"/>
      <c r="X25" s="696"/>
      <c r="Y25" s="696"/>
      <c r="Z25" s="696"/>
      <c r="AA25" s="697"/>
      <c r="AB25" s="692"/>
    </row>
    <row r="26" spans="1:29" x14ac:dyDescent="0.2">
      <c r="A26" s="686"/>
      <c r="B26" s="701"/>
      <c r="C26" s="696"/>
      <c r="D26" s="696"/>
      <c r="E26" s="696"/>
      <c r="F26" s="702" t="s">
        <v>113</v>
      </c>
      <c r="G26" s="697"/>
      <c r="H26" s="1326"/>
      <c r="I26" s="1327"/>
      <c r="J26" s="1327"/>
      <c r="K26" s="1327"/>
      <c r="L26" s="1327"/>
      <c r="M26" s="1328"/>
      <c r="N26" s="703"/>
      <c r="O26" s="696"/>
      <c r="P26" s="696"/>
      <c r="Q26" s="696"/>
      <c r="R26" s="696"/>
      <c r="S26" s="696"/>
      <c r="T26" s="702" t="s">
        <v>113</v>
      </c>
      <c r="U26" s="697"/>
      <c r="V26" s="1326"/>
      <c r="W26" s="1327"/>
      <c r="X26" s="1327"/>
      <c r="Y26" s="1327"/>
      <c r="Z26" s="1327"/>
      <c r="AA26" s="1328"/>
      <c r="AB26" s="692"/>
    </row>
    <row r="27" spans="1:29" x14ac:dyDescent="0.2">
      <c r="A27" s="693"/>
      <c r="B27" s="699"/>
      <c r="C27" s="698"/>
      <c r="D27" s="698"/>
      <c r="E27" s="698"/>
      <c r="F27" s="706"/>
      <c r="G27" s="698"/>
      <c r="H27" s="1340" t="s">
        <v>114</v>
      </c>
      <c r="I27" s="1340"/>
      <c r="J27" s="1340"/>
      <c r="K27" s="1340"/>
      <c r="L27" s="1340"/>
      <c r="M27" s="1340"/>
      <c r="N27" s="704"/>
      <c r="O27" s="698"/>
      <c r="P27" s="698"/>
      <c r="Q27" s="698"/>
      <c r="R27" s="698"/>
      <c r="S27" s="698"/>
      <c r="T27" s="706"/>
      <c r="U27" s="698"/>
      <c r="V27" s="1340" t="s">
        <v>114</v>
      </c>
      <c r="W27" s="1340"/>
      <c r="X27" s="1340"/>
      <c r="Y27" s="1340"/>
      <c r="Z27" s="1340"/>
      <c r="AA27" s="1341"/>
      <c r="AB27" s="692"/>
    </row>
    <row r="28" spans="1:29" ht="6" customHeight="1" x14ac:dyDescent="0.2">
      <c r="A28" s="686"/>
      <c r="B28" s="701"/>
      <c r="C28" s="696"/>
      <c r="D28" s="696"/>
      <c r="E28" s="696"/>
      <c r="F28" s="702"/>
      <c r="G28" s="696"/>
      <c r="H28" s="696"/>
      <c r="I28" s="696"/>
      <c r="J28" s="696"/>
      <c r="K28" s="696"/>
      <c r="L28" s="696"/>
      <c r="M28" s="696"/>
      <c r="N28" s="697"/>
      <c r="O28" s="696"/>
      <c r="P28" s="696"/>
      <c r="Q28" s="696"/>
      <c r="R28" s="696"/>
      <c r="S28" s="696"/>
      <c r="T28" s="702"/>
      <c r="U28" s="696"/>
      <c r="V28" s="696"/>
      <c r="W28" s="696"/>
      <c r="X28" s="696"/>
      <c r="Y28" s="696"/>
      <c r="Z28" s="696"/>
      <c r="AA28" s="697"/>
      <c r="AB28" s="692"/>
    </row>
    <row r="29" spans="1:29" x14ac:dyDescent="0.2">
      <c r="A29" s="686"/>
      <c r="B29" s="701"/>
      <c r="C29" s="696"/>
      <c r="D29" s="696"/>
      <c r="E29" s="696"/>
      <c r="F29" s="702" t="s">
        <v>115</v>
      </c>
      <c r="G29" s="697"/>
      <c r="H29" s="1326"/>
      <c r="I29" s="1327"/>
      <c r="J29" s="1327"/>
      <c r="K29" s="1327"/>
      <c r="L29" s="1327"/>
      <c r="M29" s="1328"/>
      <c r="N29" s="703"/>
      <c r="O29" s="696"/>
      <c r="P29" s="696"/>
      <c r="Q29" s="696"/>
      <c r="R29" s="696"/>
      <c r="S29" s="696"/>
      <c r="T29" s="702" t="s">
        <v>115</v>
      </c>
      <c r="U29" s="697"/>
      <c r="V29" s="1326"/>
      <c r="W29" s="1327"/>
      <c r="X29" s="1327"/>
      <c r="Y29" s="1327"/>
      <c r="Z29" s="1327"/>
      <c r="AA29" s="1328"/>
      <c r="AB29" s="692"/>
    </row>
    <row r="30" spans="1:29" x14ac:dyDescent="0.2">
      <c r="A30" s="686"/>
      <c r="B30" s="701"/>
      <c r="C30" s="696"/>
      <c r="D30" s="696"/>
      <c r="E30" s="696"/>
      <c r="F30" s="706"/>
      <c r="G30" s="698"/>
      <c r="H30" s="1340" t="s">
        <v>116</v>
      </c>
      <c r="I30" s="1340"/>
      <c r="J30" s="1340"/>
      <c r="K30" s="1340"/>
      <c r="L30" s="1340"/>
      <c r="M30" s="1340"/>
      <c r="N30" s="704"/>
      <c r="O30" s="698"/>
      <c r="P30" s="698"/>
      <c r="Q30" s="698"/>
      <c r="R30" s="698"/>
      <c r="S30" s="698"/>
      <c r="T30" s="706"/>
      <c r="U30" s="698"/>
      <c r="V30" s="1340" t="s">
        <v>116</v>
      </c>
      <c r="W30" s="1340"/>
      <c r="X30" s="1340"/>
      <c r="Y30" s="1340"/>
      <c r="Z30" s="1340"/>
      <c r="AA30" s="1341"/>
      <c r="AB30" s="692"/>
    </row>
    <row r="31" spans="1:29" ht="6" customHeight="1" x14ac:dyDescent="0.2">
      <c r="A31" s="686"/>
      <c r="B31" s="701"/>
      <c r="C31" s="696"/>
      <c r="D31" s="696"/>
      <c r="E31" s="696"/>
      <c r="F31" s="702"/>
      <c r="G31" s="696"/>
      <c r="H31" s="696"/>
      <c r="I31" s="696"/>
      <c r="J31" s="696"/>
      <c r="K31" s="696"/>
      <c r="L31" s="696"/>
      <c r="M31" s="696"/>
      <c r="N31" s="697"/>
      <c r="O31" s="696"/>
      <c r="P31" s="696"/>
      <c r="Q31" s="696"/>
      <c r="R31" s="696"/>
      <c r="S31" s="696"/>
      <c r="T31" s="702"/>
      <c r="U31" s="696"/>
      <c r="V31" s="696"/>
      <c r="W31" s="696"/>
      <c r="X31" s="696"/>
      <c r="Y31" s="696"/>
      <c r="Z31" s="696"/>
      <c r="AA31" s="697"/>
      <c r="AB31" s="692"/>
    </row>
    <row r="32" spans="1:29" x14ac:dyDescent="0.2">
      <c r="A32" s="686"/>
      <c r="B32" s="701"/>
      <c r="C32" s="696"/>
      <c r="D32" s="696"/>
      <c r="E32" s="696"/>
      <c r="F32" s="702"/>
      <c r="G32" s="697"/>
      <c r="H32" s="1326"/>
      <c r="I32" s="1327"/>
      <c r="J32" s="1327"/>
      <c r="K32" s="1327"/>
      <c r="L32" s="1327"/>
      <c r="M32" s="1328"/>
      <c r="N32" s="703"/>
      <c r="O32" s="696"/>
      <c r="P32" s="696"/>
      <c r="Q32" s="696"/>
      <c r="R32" s="696"/>
      <c r="S32" s="696"/>
      <c r="T32" s="702"/>
      <c r="U32" s="697"/>
      <c r="V32" s="1326"/>
      <c r="W32" s="1327"/>
      <c r="X32" s="1327"/>
      <c r="Y32" s="1327"/>
      <c r="Z32" s="1327"/>
      <c r="AA32" s="1328"/>
      <c r="AB32" s="692"/>
    </row>
    <row r="33" spans="1:28" x14ac:dyDescent="0.2">
      <c r="A33" s="693"/>
      <c r="B33" s="699"/>
      <c r="C33" s="698"/>
      <c r="D33" s="698"/>
      <c r="E33" s="698"/>
      <c r="F33" s="706"/>
      <c r="G33" s="698"/>
      <c r="H33" s="1340" t="s">
        <v>220</v>
      </c>
      <c r="I33" s="1340"/>
      <c r="J33" s="1340"/>
      <c r="K33" s="1340"/>
      <c r="L33" s="1340"/>
      <c r="M33" s="1340"/>
      <c r="N33" s="704"/>
      <c r="O33" s="698"/>
      <c r="P33" s="698"/>
      <c r="Q33" s="698"/>
      <c r="R33" s="698"/>
      <c r="S33" s="698"/>
      <c r="T33" s="706"/>
      <c r="U33" s="698"/>
      <c r="V33" s="1340" t="s">
        <v>220</v>
      </c>
      <c r="W33" s="1340"/>
      <c r="X33" s="1340"/>
      <c r="Y33" s="1340"/>
      <c r="Z33" s="1340"/>
      <c r="AA33" s="1341"/>
      <c r="AB33" s="692"/>
    </row>
    <row r="34" spans="1:28" ht="6" customHeight="1" x14ac:dyDescent="0.2">
      <c r="A34" s="686"/>
      <c r="B34" s="701"/>
      <c r="C34" s="696"/>
      <c r="D34" s="696"/>
      <c r="E34" s="696"/>
      <c r="F34" s="702"/>
      <c r="G34" s="696"/>
      <c r="H34" s="696"/>
      <c r="I34" s="696"/>
      <c r="J34" s="696"/>
      <c r="K34" s="696"/>
      <c r="L34" s="696"/>
      <c r="M34" s="696"/>
      <c r="N34" s="697"/>
      <c r="O34" s="696"/>
      <c r="P34" s="696"/>
      <c r="Q34" s="696"/>
      <c r="R34" s="696"/>
      <c r="S34" s="696"/>
      <c r="T34" s="702"/>
      <c r="U34" s="696"/>
      <c r="V34" s="696"/>
      <c r="W34" s="696"/>
      <c r="X34" s="696"/>
      <c r="Y34" s="696"/>
      <c r="Z34" s="696"/>
      <c r="AA34" s="697"/>
      <c r="AB34" s="692"/>
    </row>
    <row r="35" spans="1:28" x14ac:dyDescent="0.2">
      <c r="A35" s="686"/>
      <c r="B35" s="701"/>
      <c r="C35" s="696"/>
      <c r="D35" s="696"/>
      <c r="E35" s="696"/>
      <c r="F35" s="702" t="s">
        <v>268</v>
      </c>
      <c r="G35" s="697"/>
      <c r="H35" s="1326"/>
      <c r="I35" s="1327"/>
      <c r="J35" s="1327"/>
      <c r="K35" s="1327"/>
      <c r="L35" s="1327"/>
      <c r="M35" s="1328"/>
      <c r="N35" s="703"/>
      <c r="O35" s="696"/>
      <c r="P35" s="696"/>
      <c r="Q35" s="696"/>
      <c r="R35" s="696"/>
      <c r="S35" s="696"/>
      <c r="T35" s="702" t="s">
        <v>268</v>
      </c>
      <c r="U35" s="697"/>
      <c r="V35" s="1326"/>
      <c r="W35" s="1327"/>
      <c r="X35" s="1327"/>
      <c r="Y35" s="1327"/>
      <c r="Z35" s="1327"/>
      <c r="AA35" s="1328"/>
      <c r="AB35" s="692"/>
    </row>
    <row r="36" spans="1:28" x14ac:dyDescent="0.2">
      <c r="A36" s="693"/>
      <c r="B36" s="699"/>
      <c r="C36" s="698"/>
      <c r="D36" s="698"/>
      <c r="E36" s="698"/>
      <c r="F36" s="706"/>
      <c r="G36" s="698"/>
      <c r="H36" s="1340" t="s">
        <v>117</v>
      </c>
      <c r="I36" s="1340"/>
      <c r="J36" s="1340"/>
      <c r="K36" s="1340"/>
      <c r="L36" s="1340"/>
      <c r="M36" s="1340"/>
      <c r="N36" s="704"/>
      <c r="O36" s="698"/>
      <c r="P36" s="698"/>
      <c r="Q36" s="698"/>
      <c r="R36" s="698"/>
      <c r="S36" s="698"/>
      <c r="T36" s="706"/>
      <c r="U36" s="698"/>
      <c r="V36" s="1340" t="s">
        <v>117</v>
      </c>
      <c r="W36" s="1340"/>
      <c r="X36" s="1340"/>
      <c r="Y36" s="1340"/>
      <c r="Z36" s="1340"/>
      <c r="AA36" s="1341"/>
      <c r="AB36" s="692"/>
    </row>
    <row r="37" spans="1:28" ht="6" customHeight="1" x14ac:dyDescent="0.2">
      <c r="A37" s="686"/>
      <c r="B37" s="701"/>
      <c r="C37" s="696"/>
      <c r="D37" s="696"/>
      <c r="E37" s="696"/>
      <c r="F37" s="702"/>
      <c r="G37" s="696"/>
      <c r="H37" s="696"/>
      <c r="I37" s="696"/>
      <c r="J37" s="696"/>
      <c r="K37" s="696"/>
      <c r="L37" s="696"/>
      <c r="M37" s="696"/>
      <c r="N37" s="697"/>
      <c r="O37" s="696"/>
      <c r="P37" s="696"/>
      <c r="Q37" s="696"/>
      <c r="R37" s="696"/>
      <c r="S37" s="696"/>
      <c r="T37" s="702"/>
      <c r="U37" s="696"/>
      <c r="V37" s="696"/>
      <c r="W37" s="696"/>
      <c r="X37" s="696"/>
      <c r="Y37" s="696"/>
      <c r="Z37" s="696"/>
      <c r="AA37" s="697"/>
      <c r="AB37" s="692"/>
    </row>
    <row r="38" spans="1:28" x14ac:dyDescent="0.2">
      <c r="A38" s="686"/>
      <c r="B38" s="701"/>
      <c r="C38" s="696"/>
      <c r="D38" s="696"/>
      <c r="E38" s="696"/>
      <c r="F38" s="702"/>
      <c r="G38" s="697"/>
      <c r="H38" s="1326"/>
      <c r="I38" s="1327"/>
      <c r="J38" s="1327"/>
      <c r="K38" s="1327"/>
      <c r="L38" s="1327"/>
      <c r="M38" s="1328"/>
      <c r="N38" s="703"/>
      <c r="O38" s="696"/>
      <c r="P38" s="696"/>
      <c r="Q38" s="696"/>
      <c r="R38" s="696"/>
      <c r="S38" s="696"/>
      <c r="T38" s="702"/>
      <c r="U38" s="697"/>
      <c r="V38" s="1326"/>
      <c r="W38" s="1327"/>
      <c r="X38" s="1327"/>
      <c r="Y38" s="1327"/>
      <c r="Z38" s="1327"/>
      <c r="AA38" s="1328"/>
      <c r="AB38" s="692"/>
    </row>
    <row r="39" spans="1:28" x14ac:dyDescent="0.2">
      <c r="A39" s="693"/>
      <c r="B39" s="699"/>
      <c r="C39" s="698"/>
      <c r="D39" s="698"/>
      <c r="E39" s="698"/>
      <c r="F39" s="706"/>
      <c r="G39" s="698"/>
      <c r="H39" s="1340" t="s">
        <v>1383</v>
      </c>
      <c r="I39" s="1340"/>
      <c r="J39" s="1340"/>
      <c r="K39" s="1340"/>
      <c r="L39" s="1340"/>
      <c r="M39" s="1340"/>
      <c r="N39" s="704"/>
      <c r="O39" s="698"/>
      <c r="P39" s="698"/>
      <c r="Q39" s="698"/>
      <c r="R39" s="698"/>
      <c r="S39" s="698"/>
      <c r="T39" s="706"/>
      <c r="U39" s="698"/>
      <c r="V39" s="1340" t="s">
        <v>1383</v>
      </c>
      <c r="W39" s="1340"/>
      <c r="X39" s="1340"/>
      <c r="Y39" s="1340"/>
      <c r="Z39" s="1340"/>
      <c r="AA39" s="1340"/>
      <c r="AB39" s="692"/>
    </row>
    <row r="40" spans="1:28" ht="6" customHeight="1" x14ac:dyDescent="0.2">
      <c r="A40" s="686"/>
      <c r="B40" s="701"/>
      <c r="C40" s="696"/>
      <c r="D40" s="696"/>
      <c r="E40" s="696"/>
      <c r="F40" s="702"/>
      <c r="G40" s="696"/>
      <c r="H40" s="696"/>
      <c r="I40" s="696"/>
      <c r="J40" s="696"/>
      <c r="K40" s="696"/>
      <c r="L40" s="696"/>
      <c r="M40" s="696"/>
      <c r="N40" s="697"/>
      <c r="O40" s="696"/>
      <c r="P40" s="696"/>
      <c r="Q40" s="696"/>
      <c r="R40" s="696"/>
      <c r="S40" s="696"/>
      <c r="T40" s="702"/>
      <c r="U40" s="696"/>
      <c r="V40" s="696"/>
      <c r="W40" s="696"/>
      <c r="X40" s="696"/>
      <c r="Y40" s="696"/>
      <c r="Z40" s="696"/>
      <c r="AA40" s="697"/>
      <c r="AB40" s="692"/>
    </row>
    <row r="41" spans="1:28" x14ac:dyDescent="0.2">
      <c r="A41" s="707"/>
      <c r="B41" s="708"/>
      <c r="C41" s="709"/>
      <c r="D41" s="709"/>
      <c r="E41" s="709"/>
      <c r="F41" s="710" t="s">
        <v>118</v>
      </c>
      <c r="G41" s="709"/>
      <c r="H41" s="1337">
        <f>SUM(H19,H23,H26,H32,H35,H29,H38)</f>
        <v>0</v>
      </c>
      <c r="I41" s="1338"/>
      <c r="J41" s="1338"/>
      <c r="K41" s="1338"/>
      <c r="L41" s="1338"/>
      <c r="M41" s="1339"/>
      <c r="N41" s="711"/>
      <c r="O41" s="709"/>
      <c r="P41" s="709"/>
      <c r="Q41" s="709"/>
      <c r="R41" s="709"/>
      <c r="S41" s="709"/>
      <c r="T41" s="710" t="s">
        <v>118</v>
      </c>
      <c r="U41" s="709"/>
      <c r="V41" s="1337">
        <f>SUM(V19,V23,V26,V32,V35,V29,V38)</f>
        <v>0</v>
      </c>
      <c r="W41" s="1338"/>
      <c r="X41" s="1338"/>
      <c r="Y41" s="1338"/>
      <c r="Z41" s="1338"/>
      <c r="AA41" s="1339"/>
      <c r="AB41" s="692"/>
    </row>
    <row r="42" spans="1:28" ht="6" customHeight="1" x14ac:dyDescent="0.2">
      <c r="A42" s="686"/>
      <c r="B42" s="701"/>
      <c r="C42" s="696"/>
      <c r="D42" s="696"/>
      <c r="E42" s="696"/>
      <c r="F42" s="696"/>
      <c r="G42" s="696"/>
      <c r="H42" s="696"/>
      <c r="I42" s="696"/>
      <c r="J42" s="696"/>
      <c r="K42" s="696"/>
      <c r="L42" s="696"/>
      <c r="M42" s="696"/>
      <c r="N42" s="697"/>
      <c r="O42" s="696"/>
      <c r="P42" s="696"/>
      <c r="Q42" s="696"/>
      <c r="R42" s="696"/>
      <c r="S42" s="696"/>
      <c r="T42" s="696"/>
      <c r="U42" s="696"/>
      <c r="V42" s="696"/>
      <c r="W42" s="696"/>
      <c r="X42" s="696"/>
      <c r="Y42" s="696"/>
      <c r="Z42" s="696"/>
      <c r="AA42" s="697"/>
      <c r="AB42" s="692"/>
    </row>
    <row r="43" spans="1:28" ht="13.15" customHeight="1" x14ac:dyDescent="0.2">
      <c r="A43" s="686"/>
      <c r="B43" s="701"/>
      <c r="C43" s="696"/>
      <c r="D43" s="696"/>
      <c r="E43" s="696"/>
      <c r="F43" s="696"/>
      <c r="G43" s="696"/>
      <c r="H43" s="1326"/>
      <c r="I43" s="1327"/>
      <c r="J43" s="1327"/>
      <c r="K43" s="1327"/>
      <c r="L43" s="1327"/>
      <c r="M43" s="1328"/>
      <c r="N43" s="703"/>
      <c r="O43" s="696"/>
      <c r="P43" s="696"/>
      <c r="Q43" s="696"/>
      <c r="R43" s="696"/>
      <c r="S43" s="696"/>
      <c r="T43" s="696"/>
      <c r="U43" s="696"/>
      <c r="V43" s="1326"/>
      <c r="W43" s="1327"/>
      <c r="X43" s="1327"/>
      <c r="Y43" s="1327"/>
      <c r="Z43" s="1327"/>
      <c r="AA43" s="1328"/>
      <c r="AB43" s="692"/>
    </row>
    <row r="44" spans="1:28" ht="13.5" customHeight="1" x14ac:dyDescent="0.2">
      <c r="A44" s="693"/>
      <c r="B44" s="699"/>
      <c r="C44" s="698"/>
      <c r="D44" s="698"/>
      <c r="E44" s="698"/>
      <c r="F44" s="1335" t="s">
        <v>123</v>
      </c>
      <c r="G44" s="1335"/>
      <c r="H44" s="1335"/>
      <c r="I44" s="1335"/>
      <c r="J44" s="1335"/>
      <c r="K44" s="1335"/>
      <c r="L44" s="1335"/>
      <c r="M44" s="712" t="s">
        <v>286</v>
      </c>
      <c r="N44" s="704"/>
      <c r="O44" s="698"/>
      <c r="P44" s="698"/>
      <c r="Q44" s="698"/>
      <c r="R44" s="1336" t="s">
        <v>123</v>
      </c>
      <c r="S44" s="1336"/>
      <c r="T44" s="1336"/>
      <c r="U44" s="1336"/>
      <c r="V44" s="1336"/>
      <c r="W44" s="1336"/>
      <c r="X44" s="1336"/>
      <c r="Y44" s="712" t="s">
        <v>286</v>
      </c>
      <c r="Z44" s="712"/>
      <c r="AA44" s="713"/>
      <c r="AB44" s="692"/>
    </row>
    <row r="45" spans="1:28" ht="6" customHeight="1" x14ac:dyDescent="0.2">
      <c r="A45" s="686"/>
      <c r="B45" s="701"/>
      <c r="C45" s="696"/>
      <c r="D45" s="696"/>
      <c r="E45" s="696"/>
      <c r="F45" s="696"/>
      <c r="G45" s="696"/>
      <c r="H45" s="696"/>
      <c r="I45" s="696"/>
      <c r="J45" s="696"/>
      <c r="K45" s="696"/>
      <c r="L45" s="696"/>
      <c r="M45" s="696"/>
      <c r="N45" s="697"/>
      <c r="O45" s="696"/>
      <c r="P45" s="696"/>
      <c r="Q45" s="696"/>
      <c r="R45" s="696"/>
      <c r="S45" s="696"/>
      <c r="T45" s="696"/>
      <c r="U45" s="696"/>
      <c r="V45" s="696"/>
      <c r="W45" s="696"/>
      <c r="X45" s="696"/>
      <c r="Y45" s="696"/>
      <c r="Z45" s="696"/>
      <c r="AA45" s="697"/>
      <c r="AB45" s="692"/>
    </row>
    <row r="46" spans="1:28" ht="13.5" customHeight="1" x14ac:dyDescent="0.25">
      <c r="A46" s="686"/>
      <c r="B46" s="701"/>
      <c r="C46" s="741" t="str">
        <f>IF(H43&lt;=0,"Warning, must enter PITIA above ^", " ")</f>
        <v>Warning, must enter PITIA above ^</v>
      </c>
      <c r="D46" s="696"/>
      <c r="E46" s="696"/>
      <c r="F46" s="696"/>
      <c r="G46" s="696"/>
      <c r="H46" s="696"/>
      <c r="I46" s="696"/>
      <c r="J46" s="696"/>
      <c r="K46" s="696"/>
      <c r="L46" s="696"/>
      <c r="M46" s="696"/>
      <c r="N46" s="697"/>
      <c r="O46" s="696"/>
      <c r="P46" s="741"/>
      <c r="Q46" s="741" t="str">
        <f>IF(V43&lt;=0,"Warning, must enter PITIA above ^", " ")</f>
        <v>Warning, must enter PITIA above ^</v>
      </c>
      <c r="R46" s="696"/>
      <c r="S46" s="696"/>
      <c r="T46" s="741"/>
      <c r="U46" s="741"/>
      <c r="V46" s="741"/>
      <c r="W46" s="741"/>
      <c r="X46" s="741"/>
      <c r="Y46" s="741"/>
      <c r="Z46" s="741"/>
      <c r="AA46" s="742"/>
      <c r="AB46" s="692"/>
    </row>
    <row r="47" spans="1:28" ht="7.5" customHeight="1" x14ac:dyDescent="0.2">
      <c r="A47" s="686"/>
      <c r="B47" s="701"/>
      <c r="C47" s="696"/>
      <c r="D47" s="696"/>
      <c r="E47" s="696"/>
      <c r="F47" s="696"/>
      <c r="G47" s="696"/>
      <c r="H47" s="696"/>
      <c r="I47" s="696"/>
      <c r="J47" s="696"/>
      <c r="K47" s="696"/>
      <c r="L47" s="696"/>
      <c r="M47" s="696"/>
      <c r="N47" s="697"/>
      <c r="O47" s="696"/>
      <c r="P47" s="696"/>
      <c r="Q47" s="696"/>
      <c r="R47" s="696"/>
      <c r="S47" s="696"/>
      <c r="T47" s="696"/>
      <c r="U47" s="696"/>
      <c r="V47" s="696"/>
      <c r="W47" s="696"/>
      <c r="X47" s="696"/>
      <c r="Y47" s="696"/>
      <c r="Z47" s="696"/>
      <c r="AA47" s="697"/>
      <c r="AB47" s="692"/>
    </row>
    <row r="48" spans="1:28" ht="18.75" x14ac:dyDescent="0.3">
      <c r="A48" s="686"/>
      <c r="B48" s="701"/>
      <c r="C48" s="696"/>
      <c r="D48" s="696"/>
      <c r="E48" s="696"/>
      <c r="F48" s="1329">
        <f>IF(I16&gt;0,(H41/I16)-H43,0)</f>
        <v>0</v>
      </c>
      <c r="G48" s="1330"/>
      <c r="H48" s="1330"/>
      <c r="I48" s="1330"/>
      <c r="J48" s="1330"/>
      <c r="K48" s="1330"/>
      <c r="L48" s="1330"/>
      <c r="M48" s="1331"/>
      <c r="N48" s="714"/>
      <c r="O48" s="696"/>
      <c r="P48" s="696"/>
      <c r="Q48" s="696"/>
      <c r="R48" s="696"/>
      <c r="S48" s="696"/>
      <c r="T48" s="1329">
        <f>IF(W16&gt;0,(V41/W16)-V43,0)</f>
        <v>0</v>
      </c>
      <c r="U48" s="1330"/>
      <c r="V48" s="1330"/>
      <c r="W48" s="1330"/>
      <c r="X48" s="1330"/>
      <c r="Y48" s="1330"/>
      <c r="Z48" s="1330"/>
      <c r="AA48" s="1331"/>
      <c r="AB48" s="692"/>
    </row>
    <row r="49" spans="1:28" x14ac:dyDescent="0.2">
      <c r="A49" s="715"/>
      <c r="B49" s="716"/>
      <c r="C49" s="672"/>
      <c r="D49" s="672"/>
      <c r="E49" s="672"/>
      <c r="F49" s="1332" t="s">
        <v>119</v>
      </c>
      <c r="G49" s="1333"/>
      <c r="H49" s="1333"/>
      <c r="I49" s="1333"/>
      <c r="J49" s="1333"/>
      <c r="K49" s="1333"/>
      <c r="L49" s="1333"/>
      <c r="M49" s="1334"/>
      <c r="N49" s="717"/>
      <c r="O49" s="672"/>
      <c r="P49" s="672"/>
      <c r="Q49" s="672"/>
      <c r="R49" s="672"/>
      <c r="S49" s="672"/>
      <c r="T49" s="1332" t="s">
        <v>119</v>
      </c>
      <c r="U49" s="1333"/>
      <c r="V49" s="1333"/>
      <c r="W49" s="1333"/>
      <c r="X49" s="1333"/>
      <c r="Y49" s="1333"/>
      <c r="Z49" s="1333"/>
      <c r="AA49" s="1334"/>
      <c r="AB49" s="692"/>
    </row>
    <row r="50" spans="1:28" ht="3.75" customHeight="1" x14ac:dyDescent="0.2">
      <c r="A50" s="686"/>
      <c r="B50" s="701"/>
      <c r="C50" s="696"/>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7"/>
      <c r="AB50" s="692"/>
    </row>
    <row r="51" spans="1:28" ht="13.15" customHeight="1" x14ac:dyDescent="0.2">
      <c r="A51" s="715"/>
      <c r="B51" s="718">
        <v>1</v>
      </c>
      <c r="C51" s="1324" t="s">
        <v>287</v>
      </c>
      <c r="D51" s="1324"/>
      <c r="E51" s="1324"/>
      <c r="F51" s="1324"/>
      <c r="G51" s="1324"/>
      <c r="H51" s="1324"/>
      <c r="I51" s="1324"/>
      <c r="J51" s="1324"/>
      <c r="K51" s="1324"/>
      <c r="L51" s="1324"/>
      <c r="M51" s="1324"/>
      <c r="N51" s="1324"/>
      <c r="O51" s="1324"/>
      <c r="P51" s="1324"/>
      <c r="Q51" s="1324"/>
      <c r="R51" s="1324"/>
      <c r="S51" s="1324"/>
      <c r="T51" s="1324"/>
      <c r="U51" s="1324"/>
      <c r="V51" s="1324"/>
      <c r="W51" s="1324"/>
      <c r="X51" s="1324"/>
      <c r="Y51" s="1324"/>
      <c r="Z51" s="1324"/>
      <c r="AA51" s="1325"/>
      <c r="AB51" s="692"/>
    </row>
    <row r="52" spans="1:28" ht="12.6" customHeight="1" x14ac:dyDescent="0.2">
      <c r="A52" s="715"/>
      <c r="B52" s="718">
        <v>2</v>
      </c>
      <c r="C52" s="1324" t="s">
        <v>288</v>
      </c>
      <c r="D52" s="1324"/>
      <c r="E52" s="1324"/>
      <c r="F52" s="1324"/>
      <c r="G52" s="1324"/>
      <c r="H52" s="1324"/>
      <c r="I52" s="1324"/>
      <c r="J52" s="1324"/>
      <c r="K52" s="1324"/>
      <c r="L52" s="1324"/>
      <c r="M52" s="1324"/>
      <c r="N52" s="1324"/>
      <c r="O52" s="1324"/>
      <c r="P52" s="1324"/>
      <c r="Q52" s="1324"/>
      <c r="R52" s="1324"/>
      <c r="S52" s="1324"/>
      <c r="T52" s="1324"/>
      <c r="U52" s="1324"/>
      <c r="V52" s="1324"/>
      <c r="W52" s="1324"/>
      <c r="X52" s="1324"/>
      <c r="Y52" s="1324"/>
      <c r="Z52" s="1324"/>
      <c r="AA52" s="1325"/>
      <c r="AB52" s="692"/>
    </row>
    <row r="53" spans="1:28" x14ac:dyDescent="0.2">
      <c r="A53" s="707"/>
      <c r="B53" s="719"/>
      <c r="C53" s="1374" t="s">
        <v>120</v>
      </c>
      <c r="D53" s="1374"/>
      <c r="E53" s="1374"/>
      <c r="F53" s="1374"/>
      <c r="G53" s="1374"/>
      <c r="H53" s="1374"/>
      <c r="I53" s="1374"/>
      <c r="J53" s="1374"/>
      <c r="K53" s="1374"/>
      <c r="L53" s="1374"/>
      <c r="M53" s="1374"/>
      <c r="N53" s="1374"/>
      <c r="O53" s="1374"/>
      <c r="P53" s="1374"/>
      <c r="Q53" s="1374"/>
      <c r="AA53" s="720"/>
      <c r="AB53" s="692"/>
    </row>
    <row r="54" spans="1:28" ht="13.5" thickBot="1" x14ac:dyDescent="0.25">
      <c r="A54" s="707"/>
      <c r="B54" s="719"/>
      <c r="C54" s="721"/>
      <c r="D54" s="721"/>
      <c r="E54" s="721"/>
      <c r="F54" s="721"/>
      <c r="G54" s="721"/>
      <c r="H54" s="721"/>
      <c r="I54" s="721"/>
      <c r="J54" s="721"/>
      <c r="K54" s="721"/>
      <c r="L54" s="721"/>
      <c r="M54" s="721"/>
      <c r="N54" s="721"/>
      <c r="O54" s="721"/>
      <c r="P54" s="721"/>
      <c r="Q54" s="721"/>
      <c r="AA54" s="720"/>
      <c r="AB54" s="692"/>
    </row>
    <row r="55" spans="1:28" ht="30" customHeight="1" thickBot="1" x14ac:dyDescent="0.25">
      <c r="A55" s="707"/>
      <c r="B55" s="719"/>
      <c r="C55" s="1388" t="s">
        <v>1410</v>
      </c>
      <c r="D55" s="1389"/>
      <c r="E55" s="1389"/>
      <c r="F55" s="1389"/>
      <c r="G55" s="1389"/>
      <c r="H55" s="1389"/>
      <c r="I55" s="1389"/>
      <c r="J55" s="1389"/>
      <c r="K55" s="1389"/>
      <c r="L55" s="1389"/>
      <c r="M55" s="1389"/>
      <c r="N55" s="1389"/>
      <c r="O55" s="1389"/>
      <c r="P55" s="1389"/>
      <c r="Q55" s="1389"/>
      <c r="R55" s="1389"/>
      <c r="S55" s="1389"/>
      <c r="T55" s="1389"/>
      <c r="U55" s="1389"/>
      <c r="V55" s="1390"/>
      <c r="X55" s="755"/>
      <c r="Y55" s="754" t="str">
        <f>IF(X55="","",IF(X55&lt;&gt;"x","&lt;&lt;Error! Field must be Empty or X",""))</f>
        <v/>
      </c>
      <c r="AA55" s="720"/>
      <c r="AB55" s="692"/>
    </row>
    <row r="56" spans="1:28" x14ac:dyDescent="0.2">
      <c r="A56" s="707"/>
      <c r="B56" s="719"/>
      <c r="C56" s="721"/>
      <c r="D56" s="721"/>
      <c r="E56" s="721"/>
      <c r="F56" s="721"/>
      <c r="G56" s="721"/>
      <c r="H56" s="721"/>
      <c r="I56" s="721"/>
      <c r="J56" s="721"/>
      <c r="K56" s="721"/>
      <c r="L56" s="721"/>
      <c r="M56" s="721"/>
      <c r="N56" s="721"/>
      <c r="O56" s="721"/>
      <c r="P56" s="721"/>
      <c r="Q56" s="721"/>
      <c r="AA56" s="720"/>
      <c r="AB56" s="692"/>
    </row>
    <row r="57" spans="1:28" x14ac:dyDescent="0.2">
      <c r="A57" s="707"/>
      <c r="B57" s="719"/>
      <c r="D57" s="722"/>
      <c r="E57" s="723"/>
      <c r="F57" s="724" t="s">
        <v>1375</v>
      </c>
      <c r="G57" s="723"/>
      <c r="H57" s="723"/>
      <c r="I57" s="723"/>
      <c r="J57" s="724"/>
      <c r="K57" s="725"/>
      <c r="L57" s="1387" t="s">
        <v>1116</v>
      </c>
      <c r="M57" s="1387"/>
      <c r="N57" s="724" t="s">
        <v>1376</v>
      </c>
      <c r="O57" s="724"/>
      <c r="P57" s="724"/>
      <c r="Q57" s="724"/>
      <c r="T57" s="725" t="s">
        <v>1379</v>
      </c>
      <c r="V57" s="725"/>
      <c r="W57" s="725"/>
      <c r="X57" s="725"/>
      <c r="Y57" s="725"/>
      <c r="Z57" s="725"/>
      <c r="AA57" s="726"/>
      <c r="AB57" s="692"/>
    </row>
    <row r="58" spans="1:28" x14ac:dyDescent="0.2">
      <c r="A58" s="707"/>
      <c r="B58" s="719"/>
      <c r="C58" s="727"/>
      <c r="D58" s="727"/>
      <c r="E58" s="727"/>
      <c r="F58" s="727"/>
      <c r="G58" s="727"/>
      <c r="H58" s="727"/>
      <c r="I58" s="727"/>
      <c r="J58" s="722"/>
      <c r="L58" s="1386">
        <f>+I14</f>
        <v>2019</v>
      </c>
      <c r="M58" s="1386"/>
      <c r="N58" s="1382">
        <f>+F48*I16</f>
        <v>0</v>
      </c>
      <c r="O58" s="1382"/>
      <c r="P58" s="1382"/>
      <c r="Q58" s="1382"/>
      <c r="R58" s="1382"/>
      <c r="T58" s="725" t="s">
        <v>1380</v>
      </c>
      <c r="V58" s="725"/>
      <c r="W58" s="725"/>
      <c r="X58" s="725"/>
      <c r="Y58" s="725"/>
      <c r="Z58" s="725"/>
      <c r="AA58" s="726"/>
      <c r="AB58" s="692"/>
    </row>
    <row r="59" spans="1:28" x14ac:dyDescent="0.2">
      <c r="A59" s="707"/>
      <c r="B59" s="719"/>
      <c r="C59" s="727"/>
      <c r="D59" s="722"/>
      <c r="E59" s="727"/>
      <c r="F59" s="727"/>
      <c r="G59" s="727"/>
      <c r="H59" s="727"/>
      <c r="I59" s="727"/>
      <c r="J59" s="722"/>
      <c r="L59" s="1386">
        <f>IF(X55="x"," ",W14)</f>
        <v>2018</v>
      </c>
      <c r="M59" s="1386"/>
      <c r="N59" s="1382">
        <f>IF(X55="x"," ",T48*W16)</f>
        <v>0</v>
      </c>
      <c r="O59" s="1382"/>
      <c r="P59" s="1382"/>
      <c r="Q59" s="1382"/>
      <c r="R59" s="1382"/>
      <c r="T59" s="725" t="s">
        <v>1381</v>
      </c>
      <c r="V59" s="725"/>
      <c r="W59" s="725"/>
      <c r="X59" s="725"/>
      <c r="Y59" s="725"/>
      <c r="Z59" s="725"/>
      <c r="AA59" s="726"/>
      <c r="AB59" s="692"/>
    </row>
    <row r="60" spans="1:28" x14ac:dyDescent="0.2">
      <c r="A60" s="707"/>
      <c r="B60" s="719"/>
      <c r="C60" s="727"/>
      <c r="D60" s="722"/>
      <c r="E60" s="722"/>
      <c r="F60" s="722"/>
      <c r="G60" s="722"/>
      <c r="H60" s="722"/>
      <c r="I60" s="722"/>
      <c r="J60" s="728"/>
      <c r="K60" s="722"/>
      <c r="L60" s="722"/>
      <c r="M60" s="724" t="s">
        <v>214</v>
      </c>
      <c r="N60" s="1382">
        <f>IF(X55="x",N58,N59+N58)</f>
        <v>0</v>
      </c>
      <c r="O60" s="1382"/>
      <c r="P60" s="1382"/>
      <c r="Q60" s="1382"/>
      <c r="R60" s="1382"/>
      <c r="T60" s="725" t="s">
        <v>1382</v>
      </c>
      <c r="V60" s="725"/>
      <c r="W60" s="725"/>
      <c r="X60" s="725"/>
      <c r="Y60" s="725"/>
      <c r="Z60" s="725"/>
      <c r="AA60" s="726"/>
      <c r="AB60" s="692"/>
    </row>
    <row r="61" spans="1:28" x14ac:dyDescent="0.2">
      <c r="A61" s="707"/>
      <c r="B61" s="719"/>
      <c r="C61" s="727"/>
      <c r="D61" s="722"/>
      <c r="E61" s="722"/>
      <c r="F61" s="722"/>
      <c r="G61" s="722"/>
      <c r="H61" s="722"/>
      <c r="I61" s="722"/>
      <c r="K61" s="722"/>
      <c r="L61" s="722"/>
      <c r="M61" s="729" t="s">
        <v>1378</v>
      </c>
      <c r="N61" s="1385">
        <f>IF(X55="x",I16,I16+W16)</f>
        <v>0</v>
      </c>
      <c r="O61" s="1385"/>
      <c r="P61" s="1385"/>
      <c r="Q61" s="1385"/>
      <c r="R61" s="1385"/>
      <c r="U61" s="725"/>
      <c r="V61" s="725"/>
      <c r="W61" s="725"/>
      <c r="X61" s="725"/>
      <c r="Y61" s="725"/>
      <c r="Z61" s="725"/>
      <c r="AA61" s="726"/>
      <c r="AB61" s="692"/>
    </row>
    <row r="62" spans="1:28" x14ac:dyDescent="0.2">
      <c r="A62" s="707"/>
      <c r="B62" s="719"/>
      <c r="C62" s="727"/>
      <c r="D62" s="722"/>
      <c r="E62" s="722"/>
      <c r="F62" s="722"/>
      <c r="G62" s="722"/>
      <c r="H62" s="722"/>
      <c r="I62" s="722"/>
      <c r="K62" s="722"/>
      <c r="L62" s="722"/>
      <c r="M62" s="730" t="s">
        <v>1377</v>
      </c>
      <c r="N62" s="1382" t="e">
        <f>+N60/N61</f>
        <v>#DIV/0!</v>
      </c>
      <c r="O62" s="1382"/>
      <c r="P62" s="1382"/>
      <c r="Q62" s="1382"/>
      <c r="R62" s="1382"/>
      <c r="AA62" s="720"/>
      <c r="AB62" s="692"/>
    </row>
    <row r="63" spans="1:28" ht="12.75" customHeight="1" x14ac:dyDescent="0.2">
      <c r="A63" s="707"/>
      <c r="B63" s="731"/>
      <c r="C63" s="725" t="s">
        <v>15</v>
      </c>
      <c r="D63" s="732"/>
      <c r="E63" s="732"/>
      <c r="F63" s="732"/>
      <c r="G63" s="732"/>
      <c r="H63" s="732"/>
      <c r="I63" s="732"/>
      <c r="J63" s="732"/>
      <c r="K63" s="732"/>
      <c r="L63" s="732"/>
      <c r="M63" s="732"/>
      <c r="N63" s="732"/>
      <c r="O63" s="732"/>
      <c r="P63" s="732"/>
      <c r="Q63" s="732"/>
      <c r="R63" s="732"/>
      <c r="S63" s="732"/>
      <c r="T63" s="732"/>
      <c r="U63" s="732"/>
      <c r="V63" s="732"/>
      <c r="W63" s="732"/>
      <c r="X63" s="732"/>
      <c r="Y63" s="732"/>
      <c r="Z63" s="732"/>
      <c r="AA63" s="733"/>
      <c r="AB63" s="692"/>
    </row>
    <row r="64" spans="1:28" ht="59.25" customHeight="1" x14ac:dyDescent="0.2">
      <c r="A64" s="707"/>
      <c r="B64" s="731"/>
      <c r="C64" s="1383"/>
      <c r="D64" s="1383"/>
      <c r="E64" s="1383"/>
      <c r="F64" s="1383"/>
      <c r="G64" s="1383"/>
      <c r="H64" s="1383"/>
      <c r="I64" s="1383"/>
      <c r="J64" s="1383"/>
      <c r="K64" s="1383"/>
      <c r="L64" s="1383"/>
      <c r="M64" s="1383"/>
      <c r="N64" s="1383"/>
      <c r="O64" s="1383"/>
      <c r="P64" s="1383"/>
      <c r="Q64" s="1383"/>
      <c r="R64" s="1383"/>
      <c r="S64" s="1383"/>
      <c r="T64" s="1383"/>
      <c r="U64" s="1383"/>
      <c r="V64" s="1383"/>
      <c r="W64" s="1383"/>
      <c r="X64" s="1383"/>
      <c r="Y64" s="1383"/>
      <c r="Z64" s="1383"/>
      <c r="AA64" s="1384"/>
      <c r="AB64" s="692"/>
    </row>
    <row r="65" spans="1:28" ht="12" customHeight="1" x14ac:dyDescent="0.2">
      <c r="A65" s="707"/>
      <c r="B65" s="1378" t="s">
        <v>284</v>
      </c>
      <c r="C65" s="1379"/>
      <c r="D65" s="1379"/>
      <c r="E65" s="1379"/>
      <c r="F65" s="1379"/>
      <c r="G65" s="1379"/>
      <c r="H65" s="1379"/>
      <c r="I65" s="1379"/>
      <c r="J65" s="1379"/>
      <c r="K65" s="1379"/>
      <c r="L65" s="1379"/>
      <c r="M65" s="1379"/>
      <c r="N65" s="1379"/>
      <c r="O65" s="1379"/>
      <c r="P65" s="1379"/>
      <c r="Q65" s="1379"/>
      <c r="R65" s="1379"/>
      <c r="S65" s="1379"/>
      <c r="T65" s="1379"/>
      <c r="U65" s="1379"/>
      <c r="V65" s="1379"/>
      <c r="W65" s="1379"/>
      <c r="X65" s="1379"/>
      <c r="Y65" s="1379"/>
      <c r="Z65" s="734"/>
      <c r="AA65" s="733"/>
      <c r="AB65" s="692"/>
    </row>
    <row r="66" spans="1:28" ht="12.6" customHeight="1" x14ac:dyDescent="0.2">
      <c r="A66" s="707"/>
      <c r="B66" s="1380" t="s">
        <v>1374</v>
      </c>
      <c r="C66" s="1381"/>
      <c r="D66" s="1381"/>
      <c r="E66" s="1381"/>
      <c r="F66" s="1381"/>
      <c r="G66" s="1381"/>
      <c r="H66" s="1381"/>
      <c r="I66" s="1381"/>
      <c r="J66" s="1381"/>
      <c r="K66" s="1381"/>
      <c r="L66" s="1381"/>
      <c r="M66" s="1381"/>
      <c r="N66" s="1381"/>
      <c r="O66" s="1381"/>
      <c r="P66" s="1381"/>
      <c r="Q66" s="1381"/>
      <c r="R66" s="1381"/>
      <c r="S66" s="1381"/>
      <c r="T66" s="1381"/>
      <c r="U66" s="1381"/>
      <c r="V66" s="1381"/>
      <c r="W66" s="1381"/>
      <c r="X66" s="1381"/>
      <c r="Y66" s="732"/>
      <c r="Z66" s="732"/>
      <c r="AA66" s="733"/>
      <c r="AB66" s="692"/>
    </row>
    <row r="67" spans="1:28" ht="5.25" customHeight="1" x14ac:dyDescent="0.2">
      <c r="A67" s="707"/>
      <c r="B67" s="731"/>
      <c r="C67" s="732"/>
      <c r="D67" s="732"/>
      <c r="E67" s="732"/>
      <c r="F67" s="732"/>
      <c r="G67" s="732"/>
      <c r="H67" s="732"/>
      <c r="I67" s="732"/>
      <c r="J67" s="732"/>
      <c r="K67" s="732"/>
      <c r="L67" s="732"/>
      <c r="M67" s="732"/>
      <c r="N67" s="732"/>
      <c r="O67" s="732"/>
      <c r="P67" s="732"/>
      <c r="Q67" s="732"/>
      <c r="R67" s="732"/>
      <c r="S67" s="732"/>
      <c r="T67" s="732"/>
      <c r="U67" s="732"/>
      <c r="V67" s="732"/>
      <c r="W67" s="732"/>
      <c r="X67" s="732"/>
      <c r="Y67" s="732"/>
      <c r="Z67" s="732"/>
      <c r="AA67" s="733"/>
      <c r="AB67" s="692"/>
    </row>
    <row r="68" spans="1:28" x14ac:dyDescent="0.2">
      <c r="A68" s="707"/>
      <c r="B68" s="735" t="s">
        <v>285</v>
      </c>
      <c r="C68" s="727"/>
      <c r="D68" s="727"/>
      <c r="E68" s="727"/>
      <c r="F68" s="727"/>
      <c r="G68" s="727"/>
      <c r="H68" s="727"/>
      <c r="I68" s="727"/>
      <c r="J68" s="727"/>
      <c r="K68" s="727"/>
      <c r="L68" s="727"/>
      <c r="AA68" s="720"/>
      <c r="AB68" s="692"/>
    </row>
    <row r="69" spans="1:28" ht="57.6" customHeight="1" x14ac:dyDescent="0.2">
      <c r="A69" s="736"/>
      <c r="B69" s="1375" t="s">
        <v>1385</v>
      </c>
      <c r="C69" s="1376"/>
      <c r="D69" s="1376"/>
      <c r="E69" s="1376"/>
      <c r="F69" s="1376"/>
      <c r="G69" s="1376"/>
      <c r="H69" s="1376"/>
      <c r="I69" s="1376"/>
      <c r="J69" s="1376"/>
      <c r="K69" s="1376"/>
      <c r="L69" s="1376"/>
      <c r="M69" s="1376"/>
      <c r="N69" s="1376"/>
      <c r="O69" s="1376"/>
      <c r="P69" s="1376"/>
      <c r="Q69" s="1376"/>
      <c r="R69" s="1376"/>
      <c r="S69" s="1376"/>
      <c r="T69" s="1376"/>
      <c r="U69" s="1376"/>
      <c r="V69" s="1376"/>
      <c r="W69" s="1376"/>
      <c r="X69" s="1376"/>
      <c r="Y69" s="1376"/>
      <c r="Z69" s="1376"/>
      <c r="AA69" s="1377"/>
      <c r="AB69" s="738"/>
    </row>
    <row r="70" spans="1:28" x14ac:dyDescent="0.2">
      <c r="A70" s="736"/>
      <c r="B70" s="737"/>
      <c r="C70" s="737"/>
      <c r="D70" s="737"/>
      <c r="E70" s="737"/>
      <c r="F70" s="737"/>
      <c r="G70" s="737"/>
      <c r="H70" s="737"/>
      <c r="I70" s="737"/>
      <c r="J70" s="737"/>
      <c r="K70" s="737"/>
      <c r="L70" s="737"/>
      <c r="M70" s="737"/>
      <c r="N70" s="737"/>
      <c r="O70" s="737"/>
      <c r="P70" s="737"/>
      <c r="Q70" s="737"/>
      <c r="R70" s="737"/>
      <c r="S70" s="737"/>
      <c r="T70" s="737"/>
      <c r="U70" s="737"/>
      <c r="V70" s="737"/>
      <c r="W70" s="737"/>
      <c r="X70" s="737"/>
      <c r="Y70" s="737"/>
      <c r="Z70" s="737"/>
      <c r="AA70" s="737"/>
      <c r="AB70" s="738"/>
    </row>
  </sheetData>
  <sheetProtection password="D65B" sheet="1" objects="1" scenarios="1"/>
  <mergeCells count="74">
    <mergeCell ref="C53:Q53"/>
    <mergeCell ref="B69:AA69"/>
    <mergeCell ref="B65:Y65"/>
    <mergeCell ref="B66:X66"/>
    <mergeCell ref="N58:R58"/>
    <mergeCell ref="N59:R59"/>
    <mergeCell ref="N60:R60"/>
    <mergeCell ref="C64:AA64"/>
    <mergeCell ref="N61:R61"/>
    <mergeCell ref="N62:R62"/>
    <mergeCell ref="L58:M58"/>
    <mergeCell ref="L57:M57"/>
    <mergeCell ref="L59:M59"/>
    <mergeCell ref="C55:V55"/>
    <mergeCell ref="B8:M8"/>
    <mergeCell ref="P8:AA8"/>
    <mergeCell ref="V19:AA19"/>
    <mergeCell ref="B18:G18"/>
    <mergeCell ref="P18:U18"/>
    <mergeCell ref="L9:W9"/>
    <mergeCell ref="T11:W11"/>
    <mergeCell ref="L11:Q11"/>
    <mergeCell ref="R11:S11"/>
    <mergeCell ref="I14:L14"/>
    <mergeCell ref="W14:Z14"/>
    <mergeCell ref="I16:L16"/>
    <mergeCell ref="W16:Z16"/>
    <mergeCell ref="F3:AA3"/>
    <mergeCell ref="A7:E7"/>
    <mergeCell ref="U7:X7"/>
    <mergeCell ref="F7:T7"/>
    <mergeCell ref="Y7:AB7"/>
    <mergeCell ref="C5:Z5"/>
    <mergeCell ref="H20:M20"/>
    <mergeCell ref="V20:AA20"/>
    <mergeCell ref="H21:M21"/>
    <mergeCell ref="V21:AA21"/>
    <mergeCell ref="H19:M19"/>
    <mergeCell ref="V27:AA27"/>
    <mergeCell ref="H32:M32"/>
    <mergeCell ref="V32:AA32"/>
    <mergeCell ref="V23:AA23"/>
    <mergeCell ref="H24:M24"/>
    <mergeCell ref="V24:AA24"/>
    <mergeCell ref="H26:M26"/>
    <mergeCell ref="V26:AA26"/>
    <mergeCell ref="H23:M23"/>
    <mergeCell ref="H27:M27"/>
    <mergeCell ref="H29:M29"/>
    <mergeCell ref="V29:AA29"/>
    <mergeCell ref="H30:M30"/>
    <mergeCell ref="V30:AA30"/>
    <mergeCell ref="H35:M35"/>
    <mergeCell ref="V35:AA35"/>
    <mergeCell ref="H41:M41"/>
    <mergeCell ref="H36:M36"/>
    <mergeCell ref="H33:M33"/>
    <mergeCell ref="H38:M38"/>
    <mergeCell ref="V38:AA38"/>
    <mergeCell ref="H39:M39"/>
    <mergeCell ref="V39:AA39"/>
    <mergeCell ref="V41:AA41"/>
    <mergeCell ref="V33:AA33"/>
    <mergeCell ref="V36:AA36"/>
    <mergeCell ref="C51:AA51"/>
    <mergeCell ref="C52:AA52"/>
    <mergeCell ref="V43:AA43"/>
    <mergeCell ref="F48:M48"/>
    <mergeCell ref="T48:AA48"/>
    <mergeCell ref="F49:M49"/>
    <mergeCell ref="T49:AA49"/>
    <mergeCell ref="H43:M43"/>
    <mergeCell ref="F44:L44"/>
    <mergeCell ref="R44:X44"/>
  </mergeCells>
  <phoneticPr fontId="14" type="noConversion"/>
  <pageMargins left="0.75" right="0.75" top="1" bottom="1" header="0.5" footer="0.5"/>
  <pageSetup scale="71" orientation="portrait" r:id="rId1"/>
  <headerFooter alignWithMargins="0"/>
  <colBreaks count="1" manualBreakCount="1">
    <brk id="2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25</vt:i4>
      </vt:variant>
    </vt:vector>
  </HeadingPairs>
  <TitlesOfParts>
    <vt:vector size="59" baseType="lpstr">
      <vt:lpstr>Income Calculation Option 1</vt:lpstr>
      <vt:lpstr>Pay Dates</vt:lpstr>
      <vt:lpstr>Income Stats</vt:lpstr>
      <vt:lpstr>Income Calculation Option 2</vt:lpstr>
      <vt:lpstr>Bonus and OT Calculation</vt:lpstr>
      <vt:lpstr>Rental OO 2-4 (1037)</vt:lpstr>
      <vt:lpstr>Rental NOO - Individual (1038)</vt:lpstr>
      <vt:lpstr>Rental NOO - Business (1039)</vt:lpstr>
      <vt:lpstr>Rental Inc Wkst for LO or Prcsr</vt:lpstr>
      <vt:lpstr>FHA ONLY - Rental Inc Wksht</vt:lpstr>
      <vt:lpstr>Schedule C</vt:lpstr>
      <vt:lpstr>Self-Employed_old</vt:lpstr>
      <vt:lpstr>Self-Employed 1084 08-15 (SE)</vt:lpstr>
      <vt:lpstr>SE 1084 Calculations 08-15</vt:lpstr>
      <vt:lpstr>Self-Employed 1084 10-01 (SE)</vt:lpstr>
      <vt:lpstr>Self-Employed FNMA (1084)</vt:lpstr>
      <vt:lpstr>SE 1084 Calculations</vt:lpstr>
      <vt:lpstr>How to Complete SE FNMA 1084 </vt:lpstr>
      <vt:lpstr>SE Calculations</vt:lpstr>
      <vt:lpstr>How to Complete 1084 08-15 (SE)</vt:lpstr>
      <vt:lpstr>How to Complete 1084 (SE) Wksht</vt:lpstr>
      <vt:lpstr>Liquidity Worksheet</vt:lpstr>
      <vt:lpstr>Self-Emp FHLMC 91 &gt;=12-26-2017</vt:lpstr>
      <vt:lpstr>Self-Emp FHLMC 91 &lt;12-26-2017</vt:lpstr>
      <vt:lpstr>Form91 SE Calcs</vt:lpstr>
      <vt:lpstr>How to Complete SE FHLMC 91</vt:lpstr>
      <vt:lpstr>FHLMC Rental Income 92</vt:lpstr>
      <vt:lpstr>New Form91 SE Calcs</vt:lpstr>
      <vt:lpstr>FHA Self-Sufficiency 3-4 Units</vt:lpstr>
      <vt:lpstr>Residual Inc Eval - FHA-VA</vt:lpstr>
      <vt:lpstr>Residual Inc Eval-Rbtal Prsump</vt:lpstr>
      <vt:lpstr>Mileage Depreciation (2106 )</vt:lpstr>
      <vt:lpstr>Mileage Depreciation (2106EZ )</vt:lpstr>
      <vt:lpstr>Printing Tips</vt:lpstr>
      <vt:lpstr>'Bonus and OT Calculation'!Print_Area</vt:lpstr>
      <vt:lpstr>'FHA ONLY - Rental Inc Wksht'!Print_Area</vt:lpstr>
      <vt:lpstr>'FHA Self-Sufficiency 3-4 Units'!Print_Area</vt:lpstr>
      <vt:lpstr>'FHLMC Rental Income 92'!Print_Area</vt:lpstr>
      <vt:lpstr>'How to Complete SE FHLMC 91'!Print_Area</vt:lpstr>
      <vt:lpstr>'How to Complete SE FNMA 1084 '!Print_Area</vt:lpstr>
      <vt:lpstr>'Income Calculation Option 1'!Print_Area</vt:lpstr>
      <vt:lpstr>'Income Calculation Option 2'!Print_Area</vt:lpstr>
      <vt:lpstr>'Liquidity Worksheet'!Print_Area</vt:lpstr>
      <vt:lpstr>'Mileage Depreciation (2106 )'!Print_Area</vt:lpstr>
      <vt:lpstr>'Mileage Depreciation (2106EZ )'!Print_Area</vt:lpstr>
      <vt:lpstr>'Rental Inc Wkst for LO or Prcsr'!Print_Area</vt:lpstr>
      <vt:lpstr>'Rental NOO - Business (1039)'!Print_Area</vt:lpstr>
      <vt:lpstr>'Rental NOO - Individual (1038)'!Print_Area</vt:lpstr>
      <vt:lpstr>'Rental OO 2-4 (1037)'!Print_Area</vt:lpstr>
      <vt:lpstr>'Residual Inc Eval - FHA-VA'!Print_Area</vt:lpstr>
      <vt:lpstr>'Residual Inc Eval-Rbtal Prsump'!Print_Area</vt:lpstr>
      <vt:lpstr>'Schedule C'!Print_Area</vt:lpstr>
      <vt:lpstr>'Self-Emp FHLMC 91 &lt;12-26-2017'!Print_Area</vt:lpstr>
      <vt:lpstr>'Self-Emp FHLMC 91 &gt;=12-26-2017'!Print_Area</vt:lpstr>
      <vt:lpstr>'Self-Employed 1084 08-15 (SE)'!Print_Area</vt:lpstr>
      <vt:lpstr>'Self-Employed 1084 10-01 (SE)'!Print_Area</vt:lpstr>
      <vt:lpstr>'Self-Employed FNMA (1084)'!Print_Area</vt:lpstr>
      <vt:lpstr>'Self-Employed_old'!Print_Area</vt:lpstr>
      <vt:lpstr>'Self-Employed_old'!Print_Titles</vt:lpstr>
    </vt:vector>
  </TitlesOfParts>
  <Company>American United Mortgage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Income Calculation Worksheet</dc:title>
  <dc:creator>lrausch@PRMG.NET</dc:creator>
  <cp:keywords>Income Calculation</cp:keywords>
  <cp:lastModifiedBy>Michael Seely</cp:lastModifiedBy>
  <cp:lastPrinted>2020-04-29T20:04:06Z</cp:lastPrinted>
  <dcterms:created xsi:type="dcterms:W3CDTF">1999-05-05T02:55:42Z</dcterms:created>
  <dcterms:modified xsi:type="dcterms:W3CDTF">2024-05-20T19:30:58Z</dcterms:modified>
</cp:coreProperties>
</file>